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P\Desktop\Nemocnica ZILINA\STUDIA FINAL\FINAL DOKUMENTY UHP\TOTAL FINAL 09_2023\"/>
    </mc:Choice>
  </mc:AlternateContent>
  <bookViews>
    <workbookView xWindow="-105" yWindow="-105" windowWidth="23250" windowHeight="13890" activeTab="1"/>
  </bookViews>
  <sheets>
    <sheet name="Informácie o účtovnej závierke" sheetId="1" r:id="rId1"/>
    <sheet name="SUMAR" sheetId="6" r:id="rId2"/>
    <sheet name="Hlavná činnosť_Náklady" sheetId="2" r:id="rId3"/>
    <sheet name="Hlavná činnosť_Výnosy" sheetId="3" r:id="rId4"/>
    <sheet name="Podnikateľská činnosť_Náklady" sheetId="4" r:id="rId5"/>
    <sheet name="Podnikateľská činnosť_Výnosy" sheetId="5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6" l="1"/>
  <c r="L69" i="2" l="1"/>
  <c r="P38" i="6" l="1"/>
  <c r="Q38" i="6"/>
  <c r="F8" i="6" l="1"/>
  <c r="F5" i="6"/>
  <c r="H3" i="6"/>
  <c r="F3" i="6" s="1"/>
  <c r="N39" i="6" s="1"/>
  <c r="M93" i="2"/>
  <c r="F16" i="6"/>
  <c r="M91" i="2"/>
  <c r="M92" i="2"/>
  <c r="M95" i="2"/>
  <c r="AV21" i="6"/>
  <c r="Q24" i="6" l="1"/>
  <c r="P24" i="6"/>
  <c r="O24" i="6"/>
  <c r="N24" i="6"/>
  <c r="M94" i="2"/>
  <c r="P23" i="6" l="1"/>
  <c r="O23" i="6"/>
  <c r="N23" i="6"/>
  <c r="G22" i="6"/>
  <c r="G23" i="6" s="1"/>
  <c r="H22" i="6"/>
  <c r="H23" i="6" s="1"/>
  <c r="I22" i="6"/>
  <c r="I23" i="6" s="1"/>
  <c r="J22" i="6"/>
  <c r="J23" i="6" s="1"/>
  <c r="K22" i="6"/>
  <c r="K23" i="6" s="1"/>
  <c r="L22" i="6"/>
  <c r="L23" i="6" s="1"/>
  <c r="F22" i="6"/>
  <c r="F23" i="6" s="1"/>
  <c r="L54" i="3" l="1"/>
  <c r="L40" i="3"/>
  <c r="L30" i="3"/>
  <c r="L23" i="3"/>
  <c r="L7" i="3"/>
  <c r="M20" i="2"/>
  <c r="M18" i="2"/>
  <c r="M17" i="2"/>
  <c r="M16" i="2"/>
  <c r="M19" i="2"/>
  <c r="G17" i="6" l="1"/>
  <c r="H17" i="6"/>
  <c r="I17" i="6"/>
  <c r="J17" i="6"/>
  <c r="K17" i="6"/>
  <c r="L17" i="6"/>
  <c r="F17" i="6"/>
  <c r="G16" i="6"/>
  <c r="H16" i="6"/>
  <c r="I16" i="6"/>
  <c r="J16" i="6"/>
  <c r="K16" i="6"/>
  <c r="L16" i="6"/>
  <c r="L75" i="5"/>
  <c r="M75" i="5" s="1"/>
  <c r="L78" i="5"/>
  <c r="I71" i="4"/>
  <c r="H93" i="5"/>
  <c r="G85" i="5"/>
  <c r="H85" i="5"/>
  <c r="I85" i="5"/>
  <c r="J85" i="5"/>
  <c r="K85" i="5"/>
  <c r="F85" i="5"/>
  <c r="H87" i="5" s="1"/>
  <c r="K80" i="5"/>
  <c r="J80" i="5"/>
  <c r="I80" i="5"/>
  <c r="H80" i="5"/>
  <c r="G80" i="5"/>
  <c r="F80" i="5"/>
  <c r="G91" i="5"/>
  <c r="H91" i="5"/>
  <c r="I91" i="5"/>
  <c r="J91" i="5"/>
  <c r="K91" i="5"/>
  <c r="F91" i="5"/>
  <c r="I72" i="4"/>
  <c r="H70" i="4"/>
  <c r="I70" i="4"/>
  <c r="J70" i="4"/>
  <c r="K70" i="4"/>
  <c r="L70" i="4"/>
  <c r="G70" i="4"/>
  <c r="L55" i="3"/>
  <c r="L41" i="3"/>
  <c r="L31" i="3"/>
  <c r="N110" i="3" s="1"/>
  <c r="L24" i="3"/>
  <c r="O115" i="2"/>
  <c r="P115" i="2" s="1"/>
  <c r="Q115" i="2" s="1"/>
  <c r="R115" i="2" s="1"/>
  <c r="S115" i="2" s="1"/>
  <c r="T115" i="2" s="1"/>
  <c r="U115" i="2" s="1"/>
  <c r="V115" i="2" s="1"/>
  <c r="W115" i="2" s="1"/>
  <c r="X115" i="2" s="1"/>
  <c r="Y115" i="2" s="1"/>
  <c r="Z115" i="2" s="1"/>
  <c r="AA115" i="2" s="1"/>
  <c r="AB115" i="2" s="1"/>
  <c r="AC115" i="2" s="1"/>
  <c r="AD115" i="2" s="1"/>
  <c r="AE115" i="2" s="1"/>
  <c r="AF115" i="2" s="1"/>
  <c r="AG115" i="2" s="1"/>
  <c r="AH115" i="2" s="1"/>
  <c r="AI115" i="2" s="1"/>
  <c r="AJ115" i="2" s="1"/>
  <c r="AK115" i="2" s="1"/>
  <c r="AL115" i="2" s="1"/>
  <c r="AM115" i="2" s="1"/>
  <c r="AN115" i="2" s="1"/>
  <c r="AO115" i="2" s="1"/>
  <c r="AP115" i="2" s="1"/>
  <c r="AQ115" i="2" s="1"/>
  <c r="AR115" i="2" s="1"/>
  <c r="AS115" i="2" s="1"/>
  <c r="AT115" i="2" s="1"/>
  <c r="AU115" i="2" s="1"/>
  <c r="AV115" i="2" s="1"/>
  <c r="N92" i="2"/>
  <c r="O92" i="2" s="1"/>
  <c r="P92" i="2" s="1"/>
  <c r="Q92" i="2" s="1"/>
  <c r="R92" i="2" s="1"/>
  <c r="S92" i="2" s="1"/>
  <c r="T92" i="2" s="1"/>
  <c r="U92" i="2" s="1"/>
  <c r="V92" i="2" s="1"/>
  <c r="W92" i="2" s="1"/>
  <c r="X92" i="2" s="1"/>
  <c r="Y92" i="2" s="1"/>
  <c r="Z92" i="2" s="1"/>
  <c r="AA92" i="2" s="1"/>
  <c r="AB92" i="2" s="1"/>
  <c r="AC92" i="2" s="1"/>
  <c r="AD92" i="2" s="1"/>
  <c r="AE92" i="2" s="1"/>
  <c r="AF92" i="2" s="1"/>
  <c r="AG92" i="2" s="1"/>
  <c r="AH92" i="2" s="1"/>
  <c r="AI92" i="2" s="1"/>
  <c r="AJ92" i="2" s="1"/>
  <c r="AK92" i="2" s="1"/>
  <c r="AL92" i="2" s="1"/>
  <c r="AM92" i="2" s="1"/>
  <c r="AN92" i="2" s="1"/>
  <c r="AO92" i="2" s="1"/>
  <c r="AP92" i="2" s="1"/>
  <c r="AQ92" i="2" s="1"/>
  <c r="AR92" i="2" s="1"/>
  <c r="AS92" i="2" s="1"/>
  <c r="AT92" i="2" s="1"/>
  <c r="AU92" i="2" s="1"/>
  <c r="AV92" i="2" s="1"/>
  <c r="N93" i="2"/>
  <c r="O93" i="2" s="1"/>
  <c r="P93" i="2" s="1"/>
  <c r="Q93" i="2" s="1"/>
  <c r="R93" i="2" s="1"/>
  <c r="S93" i="2" s="1"/>
  <c r="T93" i="2" s="1"/>
  <c r="U93" i="2" s="1"/>
  <c r="V93" i="2" s="1"/>
  <c r="W93" i="2" s="1"/>
  <c r="X93" i="2" s="1"/>
  <c r="Y93" i="2" s="1"/>
  <c r="Z93" i="2" s="1"/>
  <c r="AA93" i="2" s="1"/>
  <c r="AB93" i="2" s="1"/>
  <c r="AC93" i="2" s="1"/>
  <c r="AD93" i="2" s="1"/>
  <c r="AE93" i="2" s="1"/>
  <c r="AF93" i="2" s="1"/>
  <c r="AG93" i="2" s="1"/>
  <c r="AH93" i="2" s="1"/>
  <c r="AI93" i="2" s="1"/>
  <c r="AJ93" i="2" s="1"/>
  <c r="AK93" i="2" s="1"/>
  <c r="AL93" i="2" s="1"/>
  <c r="AM93" i="2" s="1"/>
  <c r="AN93" i="2" s="1"/>
  <c r="AO93" i="2" s="1"/>
  <c r="AP93" i="2" s="1"/>
  <c r="AQ93" i="2" s="1"/>
  <c r="AR93" i="2" s="1"/>
  <c r="AS93" i="2" s="1"/>
  <c r="AT93" i="2" s="1"/>
  <c r="AU93" i="2" s="1"/>
  <c r="AV93" i="2" s="1"/>
  <c r="N94" i="2"/>
  <c r="O94" i="2" s="1"/>
  <c r="P94" i="2" s="1"/>
  <c r="Q94" i="2" s="1"/>
  <c r="R94" i="2" s="1"/>
  <c r="S94" i="2" s="1"/>
  <c r="T94" i="2" s="1"/>
  <c r="U94" i="2" s="1"/>
  <c r="V94" i="2" s="1"/>
  <c r="W94" i="2" s="1"/>
  <c r="X94" i="2" s="1"/>
  <c r="Y94" i="2" s="1"/>
  <c r="Z94" i="2" s="1"/>
  <c r="AA94" i="2" s="1"/>
  <c r="AB94" i="2" s="1"/>
  <c r="AC94" i="2" s="1"/>
  <c r="AD94" i="2" s="1"/>
  <c r="AE94" i="2" s="1"/>
  <c r="AF94" i="2" s="1"/>
  <c r="AG94" i="2" s="1"/>
  <c r="AH94" i="2" s="1"/>
  <c r="AI94" i="2" s="1"/>
  <c r="AJ94" i="2" s="1"/>
  <c r="AK94" i="2" s="1"/>
  <c r="AL94" i="2" s="1"/>
  <c r="AM94" i="2" s="1"/>
  <c r="AN94" i="2" s="1"/>
  <c r="AO94" i="2" s="1"/>
  <c r="AP94" i="2" s="1"/>
  <c r="AQ94" i="2" s="1"/>
  <c r="AR94" i="2" s="1"/>
  <c r="AS94" i="2" s="1"/>
  <c r="AT94" i="2" s="1"/>
  <c r="AU94" i="2" s="1"/>
  <c r="AV94" i="2" s="1"/>
  <c r="N95" i="2"/>
  <c r="O95" i="2" s="1"/>
  <c r="P95" i="2" s="1"/>
  <c r="Q95" i="2" s="1"/>
  <c r="R95" i="2" s="1"/>
  <c r="S95" i="2" s="1"/>
  <c r="T95" i="2" s="1"/>
  <c r="U95" i="2" s="1"/>
  <c r="V95" i="2" s="1"/>
  <c r="W95" i="2" s="1"/>
  <c r="X95" i="2" s="1"/>
  <c r="Y95" i="2" s="1"/>
  <c r="Z95" i="2" s="1"/>
  <c r="AA95" i="2" s="1"/>
  <c r="AB95" i="2" s="1"/>
  <c r="AC95" i="2" s="1"/>
  <c r="AD95" i="2" s="1"/>
  <c r="AE95" i="2" s="1"/>
  <c r="AF95" i="2" s="1"/>
  <c r="AG95" i="2" s="1"/>
  <c r="AH95" i="2" s="1"/>
  <c r="AI95" i="2" s="1"/>
  <c r="AJ95" i="2" s="1"/>
  <c r="AK95" i="2" s="1"/>
  <c r="AL95" i="2" s="1"/>
  <c r="AM95" i="2" s="1"/>
  <c r="AN95" i="2" s="1"/>
  <c r="AO95" i="2" s="1"/>
  <c r="AP95" i="2" s="1"/>
  <c r="AQ95" i="2" s="1"/>
  <c r="AR95" i="2" s="1"/>
  <c r="AS95" i="2" s="1"/>
  <c r="AT95" i="2" s="1"/>
  <c r="AU95" i="2" s="1"/>
  <c r="AV95" i="2" s="1"/>
  <c r="N91" i="2"/>
  <c r="O91" i="2" s="1"/>
  <c r="P91" i="2" s="1"/>
  <c r="Q91" i="2" s="1"/>
  <c r="R91" i="2" s="1"/>
  <c r="S91" i="2" s="1"/>
  <c r="T91" i="2" s="1"/>
  <c r="U91" i="2" s="1"/>
  <c r="V91" i="2" s="1"/>
  <c r="W91" i="2" s="1"/>
  <c r="X91" i="2" s="1"/>
  <c r="Y91" i="2" s="1"/>
  <c r="Z91" i="2" s="1"/>
  <c r="AA91" i="2" s="1"/>
  <c r="AB91" i="2" s="1"/>
  <c r="AC91" i="2" s="1"/>
  <c r="AD91" i="2" s="1"/>
  <c r="AE91" i="2" s="1"/>
  <c r="AF91" i="2" s="1"/>
  <c r="AG91" i="2" s="1"/>
  <c r="AH91" i="2" s="1"/>
  <c r="AI91" i="2" s="1"/>
  <c r="AJ91" i="2" s="1"/>
  <c r="AK91" i="2" s="1"/>
  <c r="AL91" i="2" s="1"/>
  <c r="AM91" i="2" s="1"/>
  <c r="AN91" i="2" s="1"/>
  <c r="AO91" i="2" s="1"/>
  <c r="AP91" i="2" s="1"/>
  <c r="AQ91" i="2" s="1"/>
  <c r="AR91" i="2" s="1"/>
  <c r="AS91" i="2" s="1"/>
  <c r="AT91" i="2" s="1"/>
  <c r="AU91" i="2" s="1"/>
  <c r="AV91" i="2" s="1"/>
  <c r="N75" i="5" l="1"/>
  <c r="M17" i="6"/>
  <c r="H82" i="5"/>
  <c r="N134" i="3"/>
  <c r="N103" i="3"/>
  <c r="N120" i="3"/>
  <c r="O75" i="5" l="1"/>
  <c r="N17" i="6"/>
  <c r="P75" i="5" l="1"/>
  <c r="O17" i="6"/>
  <c r="Q75" i="5" l="1"/>
  <c r="P17" i="6"/>
  <c r="R75" i="5" l="1"/>
  <c r="Q17" i="6"/>
  <c r="S75" i="5" l="1"/>
  <c r="R17" i="6"/>
  <c r="T75" i="5" l="1"/>
  <c r="S17" i="6"/>
  <c r="U75" i="5" l="1"/>
  <c r="T17" i="6"/>
  <c r="V75" i="5" l="1"/>
  <c r="U17" i="6"/>
  <c r="W75" i="5" l="1"/>
  <c r="V17" i="6"/>
  <c r="X75" i="5" l="1"/>
  <c r="W17" i="6"/>
  <c r="Y75" i="5" l="1"/>
  <c r="X17" i="6"/>
  <c r="Z75" i="5" l="1"/>
  <c r="Y17" i="6"/>
  <c r="AA75" i="5" l="1"/>
  <c r="Z17" i="6"/>
  <c r="AB75" i="5" l="1"/>
  <c r="AA17" i="6"/>
  <c r="AC75" i="5" l="1"/>
  <c r="AB17" i="6"/>
  <c r="AD75" i="5" l="1"/>
  <c r="AC17" i="6"/>
  <c r="AE75" i="5" l="1"/>
  <c r="AD17" i="6"/>
  <c r="AF75" i="5" l="1"/>
  <c r="AE17" i="6"/>
  <c r="AG75" i="5" l="1"/>
  <c r="AF17" i="6"/>
  <c r="AH75" i="5" l="1"/>
  <c r="AG17" i="6"/>
  <c r="AI75" i="5" l="1"/>
  <c r="AH17" i="6"/>
  <c r="AJ75" i="5" l="1"/>
  <c r="AI17" i="6"/>
  <c r="AK75" i="5" l="1"/>
  <c r="AJ17" i="6"/>
  <c r="AL75" i="5" l="1"/>
  <c r="AK17" i="6"/>
  <c r="AM75" i="5" l="1"/>
  <c r="AL17" i="6"/>
  <c r="AN75" i="5" l="1"/>
  <c r="AM17" i="6"/>
  <c r="AO75" i="5" l="1"/>
  <c r="AN17" i="6"/>
  <c r="AP75" i="5" l="1"/>
  <c r="AO17" i="6"/>
  <c r="AQ75" i="5" l="1"/>
  <c r="AP17" i="6"/>
  <c r="AR75" i="5" l="1"/>
  <c r="AQ17" i="6"/>
  <c r="AS75" i="5" l="1"/>
  <c r="AR17" i="6"/>
  <c r="AT75" i="5" l="1"/>
  <c r="AS17" i="6"/>
  <c r="AU75" i="5" l="1"/>
  <c r="AU17" i="6" s="1"/>
  <c r="AT17" i="6"/>
  <c r="E79" i="3" l="1"/>
  <c r="M155" i="3"/>
  <c r="M156" i="3"/>
  <c r="M158" i="3"/>
  <c r="M115" i="3"/>
  <c r="M109" i="3"/>
  <c r="M85" i="3"/>
  <c r="G154" i="3"/>
  <c r="H154" i="3"/>
  <c r="I154" i="3"/>
  <c r="J154" i="3"/>
  <c r="K154" i="3"/>
  <c r="G155" i="3"/>
  <c r="H155" i="3"/>
  <c r="I155" i="3"/>
  <c r="J155" i="3"/>
  <c r="K155" i="3"/>
  <c r="G156" i="3"/>
  <c r="H156" i="3"/>
  <c r="I156" i="3"/>
  <c r="J156" i="3"/>
  <c r="K156" i="3"/>
  <c r="G158" i="3"/>
  <c r="H158" i="3"/>
  <c r="I158" i="3"/>
  <c r="J158" i="3"/>
  <c r="K158" i="3"/>
  <c r="F155" i="3"/>
  <c r="F156" i="3"/>
  <c r="F158" i="3"/>
  <c r="F154" i="3"/>
  <c r="M154" i="3" s="1"/>
  <c r="G141" i="3"/>
  <c r="H141" i="3"/>
  <c r="I141" i="3"/>
  <c r="J141" i="3"/>
  <c r="K141" i="3"/>
  <c r="G142" i="3"/>
  <c r="H142" i="3"/>
  <c r="I142" i="3"/>
  <c r="J142" i="3"/>
  <c r="K142" i="3"/>
  <c r="F142" i="3"/>
  <c r="M142" i="3" s="1"/>
  <c r="F141" i="3"/>
  <c r="M141" i="3" s="1"/>
  <c r="G134" i="3"/>
  <c r="H134" i="3"/>
  <c r="I134" i="3"/>
  <c r="J134" i="3"/>
  <c r="K134" i="3"/>
  <c r="G135" i="3"/>
  <c r="M135" i="3" s="1"/>
  <c r="H135" i="3"/>
  <c r="I135" i="3"/>
  <c r="J135" i="3"/>
  <c r="K135" i="3"/>
  <c r="G136" i="3"/>
  <c r="H136" i="3"/>
  <c r="I136" i="3"/>
  <c r="J136" i="3"/>
  <c r="K136" i="3"/>
  <c r="G137" i="3"/>
  <c r="H137" i="3"/>
  <c r="J137" i="3"/>
  <c r="K137" i="3"/>
  <c r="G138" i="3"/>
  <c r="H138" i="3"/>
  <c r="I138" i="3"/>
  <c r="J138" i="3"/>
  <c r="K138" i="3"/>
  <c r="F136" i="3"/>
  <c r="M136" i="3" s="1"/>
  <c r="F137" i="3"/>
  <c r="M137" i="3" s="1"/>
  <c r="F138" i="3"/>
  <c r="M138" i="3" s="1"/>
  <c r="F134" i="3"/>
  <c r="M134" i="3" s="1"/>
  <c r="G109" i="3"/>
  <c r="H109" i="3"/>
  <c r="I109" i="3"/>
  <c r="J109" i="3"/>
  <c r="K109" i="3"/>
  <c r="G110" i="3"/>
  <c r="H110" i="3"/>
  <c r="I110" i="3"/>
  <c r="J110" i="3"/>
  <c r="K110" i="3"/>
  <c r="M110" i="3" s="1"/>
  <c r="G111" i="3"/>
  <c r="M111" i="3" s="1"/>
  <c r="H111" i="3"/>
  <c r="I111" i="3"/>
  <c r="J111" i="3"/>
  <c r="K111" i="3"/>
  <c r="G113" i="3"/>
  <c r="M113" i="3" s="1"/>
  <c r="H113" i="3"/>
  <c r="I113" i="3"/>
  <c r="J113" i="3"/>
  <c r="K113" i="3"/>
  <c r="G115" i="3"/>
  <c r="H115" i="3"/>
  <c r="I115" i="3"/>
  <c r="J115" i="3"/>
  <c r="K115" i="3"/>
  <c r="F110" i="3"/>
  <c r="F111" i="3"/>
  <c r="F113" i="3"/>
  <c r="F115" i="3"/>
  <c r="F109" i="3"/>
  <c r="G103" i="3"/>
  <c r="H103" i="3"/>
  <c r="I103" i="3"/>
  <c r="J103" i="3"/>
  <c r="K103" i="3"/>
  <c r="F103" i="3"/>
  <c r="M103" i="3" s="1"/>
  <c r="G87" i="3"/>
  <c r="M87" i="3" s="1"/>
  <c r="H87" i="3"/>
  <c r="I87" i="3"/>
  <c r="J87" i="3"/>
  <c r="K87" i="3"/>
  <c r="F87" i="3"/>
  <c r="G85" i="3"/>
  <c r="H85" i="3"/>
  <c r="I85" i="3"/>
  <c r="J85" i="3"/>
  <c r="K85" i="3"/>
  <c r="F85" i="3"/>
  <c r="M7" i="3" l="1"/>
  <c r="N7" i="3" s="1"/>
  <c r="N87" i="3"/>
  <c r="O87" i="3" s="1"/>
  <c r="P87" i="3" s="1"/>
  <c r="Q87" i="3" s="1"/>
  <c r="R87" i="3" s="1"/>
  <c r="S87" i="3" s="1"/>
  <c r="T87" i="3" s="1"/>
  <c r="U87" i="3" s="1"/>
  <c r="V87" i="3" s="1"/>
  <c r="W87" i="3" s="1"/>
  <c r="X87" i="3" s="1"/>
  <c r="Y87" i="3" s="1"/>
  <c r="Z87" i="3" s="1"/>
  <c r="AA87" i="3" s="1"/>
  <c r="AB87" i="3" s="1"/>
  <c r="AC87" i="3" s="1"/>
  <c r="AD87" i="3" s="1"/>
  <c r="AE87" i="3" s="1"/>
  <c r="AF87" i="3" s="1"/>
  <c r="AG87" i="3" s="1"/>
  <c r="AH87" i="3" s="1"/>
  <c r="AI87" i="3" s="1"/>
  <c r="AJ87" i="3" s="1"/>
  <c r="AK87" i="3" s="1"/>
  <c r="AL87" i="3" s="1"/>
  <c r="AM87" i="3" s="1"/>
  <c r="AN87" i="3" s="1"/>
  <c r="AO87" i="3" s="1"/>
  <c r="AP87" i="3" s="1"/>
  <c r="AQ87" i="3" s="1"/>
  <c r="AR87" i="3" s="1"/>
  <c r="AS87" i="3" s="1"/>
  <c r="AT87" i="3" s="1"/>
  <c r="AU87" i="3" s="1"/>
  <c r="AV87" i="3" s="1"/>
  <c r="L58" i="2"/>
  <c r="L59" i="2" s="1"/>
  <c r="N133" i="2" s="1"/>
  <c r="O133" i="2" s="1"/>
  <c r="P133" i="2" s="1"/>
  <c r="Q133" i="2" s="1"/>
  <c r="R133" i="2" s="1"/>
  <c r="S133" i="2" s="1"/>
  <c r="T133" i="2" s="1"/>
  <c r="U133" i="2" s="1"/>
  <c r="V133" i="2" s="1"/>
  <c r="W133" i="2" s="1"/>
  <c r="X133" i="2" s="1"/>
  <c r="Y133" i="2" s="1"/>
  <c r="Z133" i="2" s="1"/>
  <c r="AA133" i="2" s="1"/>
  <c r="AB133" i="2" s="1"/>
  <c r="AC133" i="2" s="1"/>
  <c r="AD133" i="2" s="1"/>
  <c r="AE133" i="2" s="1"/>
  <c r="AF133" i="2" s="1"/>
  <c r="AG133" i="2" s="1"/>
  <c r="AH133" i="2" s="1"/>
  <c r="AI133" i="2" s="1"/>
  <c r="AJ133" i="2" s="1"/>
  <c r="AK133" i="2" s="1"/>
  <c r="AL133" i="2" s="1"/>
  <c r="AM133" i="2" s="1"/>
  <c r="AN133" i="2" s="1"/>
  <c r="AO133" i="2" s="1"/>
  <c r="AP133" i="2" s="1"/>
  <c r="AQ133" i="2" s="1"/>
  <c r="AR133" i="2" s="1"/>
  <c r="AS133" i="2" s="1"/>
  <c r="AT133" i="2" s="1"/>
  <c r="AU133" i="2" s="1"/>
  <c r="AV133" i="2" s="1"/>
  <c r="L44" i="2"/>
  <c r="L45" i="2" s="1"/>
  <c r="N119" i="2" s="1"/>
  <c r="O119" i="2" s="1"/>
  <c r="P119" i="2" s="1"/>
  <c r="Q119" i="2" s="1"/>
  <c r="R119" i="2" s="1"/>
  <c r="S119" i="2" s="1"/>
  <c r="T119" i="2" s="1"/>
  <c r="U119" i="2" s="1"/>
  <c r="V119" i="2" s="1"/>
  <c r="W119" i="2" s="1"/>
  <c r="X119" i="2" s="1"/>
  <c r="Y119" i="2" s="1"/>
  <c r="Z119" i="2" s="1"/>
  <c r="AA119" i="2" s="1"/>
  <c r="AB119" i="2" s="1"/>
  <c r="AC119" i="2" s="1"/>
  <c r="AD119" i="2" s="1"/>
  <c r="AE119" i="2" s="1"/>
  <c r="AF119" i="2" s="1"/>
  <c r="AG119" i="2" s="1"/>
  <c r="AH119" i="2" s="1"/>
  <c r="AI119" i="2" s="1"/>
  <c r="AJ119" i="2" s="1"/>
  <c r="AK119" i="2" s="1"/>
  <c r="AL119" i="2" s="1"/>
  <c r="AM119" i="2" s="1"/>
  <c r="AN119" i="2" s="1"/>
  <c r="AO119" i="2" s="1"/>
  <c r="AP119" i="2" s="1"/>
  <c r="AQ119" i="2" s="1"/>
  <c r="AR119" i="2" s="1"/>
  <c r="AS119" i="2" s="1"/>
  <c r="AT119" i="2" s="1"/>
  <c r="AU119" i="2" s="1"/>
  <c r="AV119" i="2" s="1"/>
  <c r="L33" i="2"/>
  <c r="L34" i="2" s="1"/>
  <c r="N108" i="2" s="1"/>
  <c r="O108" i="2" s="1"/>
  <c r="P108" i="2" s="1"/>
  <c r="Q108" i="2" s="1"/>
  <c r="R108" i="2" s="1"/>
  <c r="S108" i="2" s="1"/>
  <c r="T108" i="2" s="1"/>
  <c r="U108" i="2" s="1"/>
  <c r="V108" i="2" s="1"/>
  <c r="W108" i="2" s="1"/>
  <c r="X108" i="2" s="1"/>
  <c r="Y108" i="2" s="1"/>
  <c r="Z108" i="2" s="1"/>
  <c r="AA108" i="2" s="1"/>
  <c r="AB108" i="2" s="1"/>
  <c r="AC108" i="2" s="1"/>
  <c r="AD108" i="2" s="1"/>
  <c r="AE108" i="2" s="1"/>
  <c r="AF108" i="2" s="1"/>
  <c r="AG108" i="2" s="1"/>
  <c r="AH108" i="2" s="1"/>
  <c r="AI108" i="2" s="1"/>
  <c r="AJ108" i="2" s="1"/>
  <c r="AK108" i="2" s="1"/>
  <c r="AL108" i="2" s="1"/>
  <c r="AM108" i="2" s="1"/>
  <c r="AN108" i="2" s="1"/>
  <c r="AO108" i="2" s="1"/>
  <c r="AP108" i="2" s="1"/>
  <c r="AQ108" i="2" s="1"/>
  <c r="AR108" i="2" s="1"/>
  <c r="AS108" i="2" s="1"/>
  <c r="AT108" i="2" s="1"/>
  <c r="AU108" i="2" s="1"/>
  <c r="AV108" i="2" s="1"/>
  <c r="L25" i="2"/>
  <c r="L26" i="2" s="1"/>
  <c r="N100" i="2" s="1"/>
  <c r="O100" i="2" s="1"/>
  <c r="P100" i="2" s="1"/>
  <c r="Q100" i="2" s="1"/>
  <c r="R100" i="2" s="1"/>
  <c r="S100" i="2" s="1"/>
  <c r="T100" i="2" s="1"/>
  <c r="U100" i="2" s="1"/>
  <c r="V100" i="2" s="1"/>
  <c r="W100" i="2" s="1"/>
  <c r="X100" i="2" s="1"/>
  <c r="Y100" i="2" s="1"/>
  <c r="Z100" i="2" s="1"/>
  <c r="AA100" i="2" s="1"/>
  <c r="AB100" i="2" s="1"/>
  <c r="AC100" i="2" s="1"/>
  <c r="AD100" i="2" s="1"/>
  <c r="AE100" i="2" s="1"/>
  <c r="AF100" i="2" s="1"/>
  <c r="AG100" i="2" s="1"/>
  <c r="AH100" i="2" s="1"/>
  <c r="AI100" i="2" s="1"/>
  <c r="AJ100" i="2" s="1"/>
  <c r="AK100" i="2" s="1"/>
  <c r="AL100" i="2" s="1"/>
  <c r="AM100" i="2" s="1"/>
  <c r="AN100" i="2" s="1"/>
  <c r="AO100" i="2" s="1"/>
  <c r="AP100" i="2" s="1"/>
  <c r="AQ100" i="2" s="1"/>
  <c r="AR100" i="2" s="1"/>
  <c r="AS100" i="2" s="1"/>
  <c r="AT100" i="2" s="1"/>
  <c r="AU100" i="2" s="1"/>
  <c r="AV100" i="2" s="1"/>
  <c r="G80" i="3"/>
  <c r="H80" i="3"/>
  <c r="I80" i="3"/>
  <c r="J80" i="3"/>
  <c r="K80" i="3"/>
  <c r="F80" i="3"/>
  <c r="M80" i="3" l="1"/>
  <c r="N5" i="3"/>
  <c r="O7" i="3"/>
  <c r="N23" i="3"/>
  <c r="N54" i="3"/>
  <c r="N30" i="3"/>
  <c r="N40" i="3"/>
  <c r="L65" i="2"/>
  <c r="M68" i="2"/>
  <c r="K140" i="2"/>
  <c r="M140" i="2" s="1"/>
  <c r="M65" i="2" s="1"/>
  <c r="K133" i="2"/>
  <c r="M133" i="2" s="1"/>
  <c r="G126" i="2"/>
  <c r="H126" i="2"/>
  <c r="I126" i="2"/>
  <c r="J126" i="2"/>
  <c r="K126" i="2"/>
  <c r="F126" i="2"/>
  <c r="G122" i="2"/>
  <c r="H122" i="2"/>
  <c r="I122" i="2"/>
  <c r="J122" i="2"/>
  <c r="K122" i="2"/>
  <c r="F122" i="2"/>
  <c r="L13" i="2"/>
  <c r="G119" i="2"/>
  <c r="H119" i="2"/>
  <c r="I119" i="2"/>
  <c r="J119" i="2"/>
  <c r="K119" i="2"/>
  <c r="F119" i="2"/>
  <c r="G114" i="2"/>
  <c r="H114" i="2"/>
  <c r="I114" i="2"/>
  <c r="J114" i="2"/>
  <c r="K114" i="2"/>
  <c r="F114" i="2"/>
  <c r="G112" i="2"/>
  <c r="H112" i="2"/>
  <c r="I112" i="2"/>
  <c r="J112" i="2"/>
  <c r="K112" i="2"/>
  <c r="F112" i="2"/>
  <c r="G109" i="2"/>
  <c r="H109" i="2"/>
  <c r="I109" i="2"/>
  <c r="J109" i="2"/>
  <c r="K109" i="2"/>
  <c r="G110" i="2"/>
  <c r="H110" i="2"/>
  <c r="I110" i="2"/>
  <c r="J110" i="2"/>
  <c r="K110" i="2"/>
  <c r="F110" i="2"/>
  <c r="F109" i="2"/>
  <c r="G108" i="2"/>
  <c r="H108" i="2"/>
  <c r="I108" i="2"/>
  <c r="J108" i="2"/>
  <c r="K108" i="2"/>
  <c r="F108" i="2"/>
  <c r="F103" i="2"/>
  <c r="G103" i="2"/>
  <c r="H103" i="2"/>
  <c r="I103" i="2"/>
  <c r="J103" i="2"/>
  <c r="K103" i="2"/>
  <c r="F104" i="2"/>
  <c r="G104" i="2"/>
  <c r="H104" i="2"/>
  <c r="I104" i="2"/>
  <c r="J104" i="2"/>
  <c r="K104" i="2"/>
  <c r="F106" i="2"/>
  <c r="G106" i="2"/>
  <c r="H106" i="2"/>
  <c r="I106" i="2"/>
  <c r="J106" i="2"/>
  <c r="K106" i="2"/>
  <c r="G100" i="2"/>
  <c r="H100" i="2"/>
  <c r="I100" i="2"/>
  <c r="J100" i="2"/>
  <c r="K100" i="2"/>
  <c r="F100" i="2"/>
  <c r="F98" i="2"/>
  <c r="G98" i="2"/>
  <c r="H98" i="2"/>
  <c r="I98" i="2"/>
  <c r="J98" i="2"/>
  <c r="K98" i="2"/>
  <c r="F99" i="2"/>
  <c r="G99" i="2"/>
  <c r="H99" i="2"/>
  <c r="I99" i="2"/>
  <c r="J99" i="2"/>
  <c r="K99" i="2"/>
  <c r="G96" i="2"/>
  <c r="H96" i="2"/>
  <c r="I96" i="2"/>
  <c r="J96" i="2"/>
  <c r="K96" i="2"/>
  <c r="F96" i="2"/>
  <c r="F92" i="2"/>
  <c r="G92" i="2"/>
  <c r="H92" i="2"/>
  <c r="I92" i="2"/>
  <c r="J92" i="2"/>
  <c r="K92" i="2"/>
  <c r="F93" i="2"/>
  <c r="G93" i="2"/>
  <c r="H93" i="2"/>
  <c r="I93" i="2"/>
  <c r="J93" i="2"/>
  <c r="K93" i="2"/>
  <c r="F94" i="2"/>
  <c r="G94" i="2"/>
  <c r="H94" i="2"/>
  <c r="I94" i="2"/>
  <c r="J94" i="2"/>
  <c r="K94" i="2"/>
  <c r="F95" i="2"/>
  <c r="G95" i="2"/>
  <c r="H95" i="2"/>
  <c r="I95" i="2"/>
  <c r="J95" i="2"/>
  <c r="K95" i="2"/>
  <c r="G91" i="2"/>
  <c r="H91" i="2"/>
  <c r="I91" i="2"/>
  <c r="J91" i="2"/>
  <c r="K91" i="2"/>
  <c r="F91" i="2"/>
  <c r="L91" i="2" s="1"/>
  <c r="G90" i="2"/>
  <c r="H90" i="2"/>
  <c r="I90" i="2"/>
  <c r="J90" i="2"/>
  <c r="K90" i="2"/>
  <c r="F90" i="2"/>
  <c r="L90" i="2" s="1"/>
  <c r="F87" i="2"/>
  <c r="G87" i="2"/>
  <c r="H87" i="2"/>
  <c r="I87" i="2"/>
  <c r="J87" i="2"/>
  <c r="K87" i="2"/>
  <c r="F88" i="2"/>
  <c r="G88" i="2"/>
  <c r="H88" i="2"/>
  <c r="F89" i="2"/>
  <c r="G89" i="2"/>
  <c r="H89" i="2"/>
  <c r="I89" i="2"/>
  <c r="J89" i="2"/>
  <c r="K89" i="2"/>
  <c r="G86" i="2"/>
  <c r="H86" i="2"/>
  <c r="I86" i="2"/>
  <c r="J86" i="2"/>
  <c r="K86" i="2"/>
  <c r="F86" i="2"/>
  <c r="G85" i="2"/>
  <c r="H85" i="2"/>
  <c r="I85" i="2"/>
  <c r="J85" i="2"/>
  <c r="K85" i="2"/>
  <c r="F85" i="2"/>
  <c r="F82" i="2"/>
  <c r="G82" i="2"/>
  <c r="H82" i="2"/>
  <c r="I82" i="2"/>
  <c r="J82" i="2"/>
  <c r="K82" i="2"/>
  <c r="G81" i="2"/>
  <c r="H81" i="2"/>
  <c r="I81" i="2"/>
  <c r="J81" i="2"/>
  <c r="K81" i="2"/>
  <c r="F81" i="2"/>
  <c r="G80" i="2"/>
  <c r="H80" i="2"/>
  <c r="I80" i="2"/>
  <c r="J80" i="2"/>
  <c r="K80" i="2"/>
  <c r="F80" i="2"/>
  <c r="K145" i="2"/>
  <c r="J145" i="2"/>
  <c r="I145" i="2"/>
  <c r="H145" i="2"/>
  <c r="G145" i="2"/>
  <c r="F145" i="2"/>
  <c r="L92" i="2" l="1"/>
  <c r="P7" i="3"/>
  <c r="O5" i="3"/>
  <c r="O23" i="3"/>
  <c r="O40" i="3"/>
  <c r="O54" i="3"/>
  <c r="O30" i="3"/>
  <c r="L94" i="2"/>
  <c r="L93" i="2"/>
  <c r="M126" i="2"/>
  <c r="M119" i="2"/>
  <c r="L95" i="2"/>
  <c r="N80" i="3"/>
  <c r="M112" i="2"/>
  <c r="M80" i="2"/>
  <c r="M5" i="2" s="1"/>
  <c r="M86" i="2"/>
  <c r="M89" i="2"/>
  <c r="N18" i="2"/>
  <c r="O18" i="2" s="1"/>
  <c r="P18" i="2" s="1"/>
  <c r="Q18" i="2" s="1"/>
  <c r="R18" i="2" s="1"/>
  <c r="S18" i="2" s="1"/>
  <c r="T18" i="2" s="1"/>
  <c r="U18" i="2" s="1"/>
  <c r="V18" i="2" s="1"/>
  <c r="W18" i="2" s="1"/>
  <c r="X18" i="2" s="1"/>
  <c r="Y18" i="2" s="1"/>
  <c r="Z18" i="2" s="1"/>
  <c r="AA18" i="2" s="1"/>
  <c r="AB18" i="2" s="1"/>
  <c r="AC18" i="2" s="1"/>
  <c r="AD18" i="2" s="1"/>
  <c r="AE18" i="2" s="1"/>
  <c r="AF18" i="2" s="1"/>
  <c r="AG18" i="2" s="1"/>
  <c r="AH18" i="2" s="1"/>
  <c r="AI18" i="2" s="1"/>
  <c r="AJ18" i="2" s="1"/>
  <c r="AK18" i="2" s="1"/>
  <c r="AL18" i="2" s="1"/>
  <c r="AM18" i="2" s="1"/>
  <c r="AN18" i="2" s="1"/>
  <c r="AO18" i="2" s="1"/>
  <c r="AP18" i="2" s="1"/>
  <c r="AQ18" i="2" s="1"/>
  <c r="AR18" i="2" s="1"/>
  <c r="AS18" i="2" s="1"/>
  <c r="AT18" i="2" s="1"/>
  <c r="AU18" i="2" s="1"/>
  <c r="AV18" i="2" s="1"/>
  <c r="M106" i="2"/>
  <c r="M100" i="2"/>
  <c r="M87" i="2"/>
  <c r="M99" i="2"/>
  <c r="M104" i="2"/>
  <c r="M15" i="2"/>
  <c r="M96" i="2"/>
  <c r="M82" i="2"/>
  <c r="M81" i="2"/>
  <c r="M85" i="2"/>
  <c r="M98" i="2"/>
  <c r="M103" i="2"/>
  <c r="M110" i="2"/>
  <c r="N16" i="2"/>
  <c r="O16" i="2" s="1"/>
  <c r="P16" i="2" s="1"/>
  <c r="Q16" i="2" s="1"/>
  <c r="R16" i="2" s="1"/>
  <c r="S16" i="2" s="1"/>
  <c r="T16" i="2" s="1"/>
  <c r="U16" i="2" s="1"/>
  <c r="V16" i="2" s="1"/>
  <c r="W16" i="2" s="1"/>
  <c r="X16" i="2" s="1"/>
  <c r="Y16" i="2" s="1"/>
  <c r="Z16" i="2" s="1"/>
  <c r="AA16" i="2" s="1"/>
  <c r="AB16" i="2" s="1"/>
  <c r="AC16" i="2" s="1"/>
  <c r="AD16" i="2" s="1"/>
  <c r="AE16" i="2" s="1"/>
  <c r="AF16" i="2" s="1"/>
  <c r="AG16" i="2" s="1"/>
  <c r="AH16" i="2" s="1"/>
  <c r="AI16" i="2" s="1"/>
  <c r="AJ16" i="2" s="1"/>
  <c r="AK16" i="2" s="1"/>
  <c r="AL16" i="2" s="1"/>
  <c r="AM16" i="2" s="1"/>
  <c r="AN16" i="2" s="1"/>
  <c r="AO16" i="2" s="1"/>
  <c r="AP16" i="2" s="1"/>
  <c r="AQ16" i="2" s="1"/>
  <c r="AR16" i="2" s="1"/>
  <c r="AS16" i="2" s="1"/>
  <c r="AT16" i="2" s="1"/>
  <c r="AU16" i="2" s="1"/>
  <c r="AV16" i="2" s="1"/>
  <c r="N17" i="2"/>
  <c r="O17" i="2" s="1"/>
  <c r="P17" i="2" s="1"/>
  <c r="Q17" i="2" s="1"/>
  <c r="R17" i="2" s="1"/>
  <c r="S17" i="2" s="1"/>
  <c r="T17" i="2" s="1"/>
  <c r="U17" i="2" s="1"/>
  <c r="V17" i="2" s="1"/>
  <c r="W17" i="2" s="1"/>
  <c r="X17" i="2" s="1"/>
  <c r="Y17" i="2" s="1"/>
  <c r="Z17" i="2" s="1"/>
  <c r="AA17" i="2" s="1"/>
  <c r="AB17" i="2" s="1"/>
  <c r="AC17" i="2" s="1"/>
  <c r="AD17" i="2" s="1"/>
  <c r="AE17" i="2" s="1"/>
  <c r="AF17" i="2" s="1"/>
  <c r="AG17" i="2" s="1"/>
  <c r="AH17" i="2" s="1"/>
  <c r="AI17" i="2" s="1"/>
  <c r="AJ17" i="2" s="1"/>
  <c r="AK17" i="2" s="1"/>
  <c r="AL17" i="2" s="1"/>
  <c r="AM17" i="2" s="1"/>
  <c r="AN17" i="2" s="1"/>
  <c r="AO17" i="2" s="1"/>
  <c r="AP17" i="2" s="1"/>
  <c r="AQ17" i="2" s="1"/>
  <c r="AR17" i="2" s="1"/>
  <c r="AS17" i="2" s="1"/>
  <c r="AT17" i="2" s="1"/>
  <c r="AU17" i="2" s="1"/>
  <c r="AV17" i="2" s="1"/>
  <c r="N19" i="2"/>
  <c r="O19" i="2" s="1"/>
  <c r="P19" i="2" s="1"/>
  <c r="Q19" i="2" s="1"/>
  <c r="R19" i="2" s="1"/>
  <c r="S19" i="2" s="1"/>
  <c r="T19" i="2" s="1"/>
  <c r="U19" i="2" s="1"/>
  <c r="V19" i="2" s="1"/>
  <c r="W19" i="2" s="1"/>
  <c r="X19" i="2" s="1"/>
  <c r="Y19" i="2" s="1"/>
  <c r="Z19" i="2" s="1"/>
  <c r="AA19" i="2" s="1"/>
  <c r="AB19" i="2" s="1"/>
  <c r="AC19" i="2" s="1"/>
  <c r="AD19" i="2" s="1"/>
  <c r="AE19" i="2" s="1"/>
  <c r="AF19" i="2" s="1"/>
  <c r="AG19" i="2" s="1"/>
  <c r="AH19" i="2" s="1"/>
  <c r="AI19" i="2" s="1"/>
  <c r="AJ19" i="2" s="1"/>
  <c r="AK19" i="2" s="1"/>
  <c r="AL19" i="2" s="1"/>
  <c r="AM19" i="2" s="1"/>
  <c r="AN19" i="2" s="1"/>
  <c r="AO19" i="2" s="1"/>
  <c r="AP19" i="2" s="1"/>
  <c r="AQ19" i="2" s="1"/>
  <c r="AR19" i="2" s="1"/>
  <c r="AS19" i="2" s="1"/>
  <c r="AT19" i="2" s="1"/>
  <c r="AU19" i="2" s="1"/>
  <c r="AV19" i="2" s="1"/>
  <c r="N20" i="2"/>
  <c r="O20" i="2" s="1"/>
  <c r="P20" i="2" s="1"/>
  <c r="Q20" i="2" s="1"/>
  <c r="R20" i="2" s="1"/>
  <c r="S20" i="2" s="1"/>
  <c r="T20" i="2" s="1"/>
  <c r="U20" i="2" s="1"/>
  <c r="V20" i="2" s="1"/>
  <c r="W20" i="2" s="1"/>
  <c r="X20" i="2" s="1"/>
  <c r="Y20" i="2" s="1"/>
  <c r="Z20" i="2" s="1"/>
  <c r="AA20" i="2" s="1"/>
  <c r="AB20" i="2" s="1"/>
  <c r="AC20" i="2" s="1"/>
  <c r="AD20" i="2" s="1"/>
  <c r="AE20" i="2" s="1"/>
  <c r="AF20" i="2" s="1"/>
  <c r="AG20" i="2" s="1"/>
  <c r="AH20" i="2" s="1"/>
  <c r="AI20" i="2" s="1"/>
  <c r="AJ20" i="2" s="1"/>
  <c r="AK20" i="2" s="1"/>
  <c r="AL20" i="2" s="1"/>
  <c r="AM20" i="2" s="1"/>
  <c r="AN20" i="2" s="1"/>
  <c r="AO20" i="2" s="1"/>
  <c r="AP20" i="2" s="1"/>
  <c r="AQ20" i="2" s="1"/>
  <c r="AR20" i="2" s="1"/>
  <c r="AS20" i="2" s="1"/>
  <c r="AT20" i="2" s="1"/>
  <c r="AU20" i="2" s="1"/>
  <c r="AV20" i="2" s="1"/>
  <c r="M88" i="2"/>
  <c r="M108" i="2"/>
  <c r="M109" i="2"/>
  <c r="M114" i="2"/>
  <c r="M145" i="2"/>
  <c r="M71" i="2" s="1"/>
  <c r="M122" i="2"/>
  <c r="M14" i="2" l="1"/>
  <c r="N14" i="2" s="1"/>
  <c r="N89" i="2"/>
  <c r="O89" i="2" s="1"/>
  <c r="P89" i="2" s="1"/>
  <c r="Q89" i="2" s="1"/>
  <c r="R89" i="2" s="1"/>
  <c r="S89" i="2" s="1"/>
  <c r="T89" i="2" s="1"/>
  <c r="U89" i="2" s="1"/>
  <c r="V89" i="2" s="1"/>
  <c r="W89" i="2" s="1"/>
  <c r="X89" i="2" s="1"/>
  <c r="Y89" i="2" s="1"/>
  <c r="Z89" i="2" s="1"/>
  <c r="AA89" i="2" s="1"/>
  <c r="AB89" i="2" s="1"/>
  <c r="AC89" i="2" s="1"/>
  <c r="AD89" i="2" s="1"/>
  <c r="AE89" i="2" s="1"/>
  <c r="AF89" i="2" s="1"/>
  <c r="AG89" i="2" s="1"/>
  <c r="AH89" i="2" s="1"/>
  <c r="AI89" i="2" s="1"/>
  <c r="AJ89" i="2" s="1"/>
  <c r="AK89" i="2" s="1"/>
  <c r="AL89" i="2" s="1"/>
  <c r="AM89" i="2" s="1"/>
  <c r="AN89" i="2" s="1"/>
  <c r="AO89" i="2" s="1"/>
  <c r="AP89" i="2" s="1"/>
  <c r="AQ89" i="2" s="1"/>
  <c r="AR89" i="2" s="1"/>
  <c r="AS89" i="2" s="1"/>
  <c r="AT89" i="2" s="1"/>
  <c r="AU89" i="2" s="1"/>
  <c r="AV89" i="2" s="1"/>
  <c r="M7" i="2"/>
  <c r="N7" i="2" s="1"/>
  <c r="N82" i="2"/>
  <c r="O82" i="2" s="1"/>
  <c r="P82" i="2" s="1"/>
  <c r="Q82" i="2" s="1"/>
  <c r="R82" i="2" s="1"/>
  <c r="S82" i="2" s="1"/>
  <c r="T82" i="2" s="1"/>
  <c r="U82" i="2" s="1"/>
  <c r="V82" i="2" s="1"/>
  <c r="W82" i="2" s="1"/>
  <c r="X82" i="2" s="1"/>
  <c r="Y82" i="2" s="1"/>
  <c r="Z82" i="2" s="1"/>
  <c r="AA82" i="2" s="1"/>
  <c r="AB82" i="2" s="1"/>
  <c r="AC82" i="2" s="1"/>
  <c r="AD82" i="2" s="1"/>
  <c r="AE82" i="2" s="1"/>
  <c r="AF82" i="2" s="1"/>
  <c r="AG82" i="2" s="1"/>
  <c r="AH82" i="2" s="1"/>
  <c r="AI82" i="2" s="1"/>
  <c r="AJ82" i="2" s="1"/>
  <c r="AK82" i="2" s="1"/>
  <c r="AL82" i="2" s="1"/>
  <c r="AM82" i="2" s="1"/>
  <c r="AN82" i="2" s="1"/>
  <c r="AO82" i="2" s="1"/>
  <c r="AP82" i="2" s="1"/>
  <c r="AQ82" i="2" s="1"/>
  <c r="AR82" i="2" s="1"/>
  <c r="AS82" i="2" s="1"/>
  <c r="AT82" i="2" s="1"/>
  <c r="AU82" i="2" s="1"/>
  <c r="AV82" i="2" s="1"/>
  <c r="M21" i="2"/>
  <c r="N21" i="2" s="1"/>
  <c r="N96" i="2"/>
  <c r="O96" i="2" s="1"/>
  <c r="P96" i="2" s="1"/>
  <c r="Q96" i="2" s="1"/>
  <c r="R96" i="2" s="1"/>
  <c r="S96" i="2" s="1"/>
  <c r="T96" i="2" s="1"/>
  <c r="U96" i="2" s="1"/>
  <c r="V96" i="2" s="1"/>
  <c r="W96" i="2" s="1"/>
  <c r="X96" i="2" s="1"/>
  <c r="Y96" i="2" s="1"/>
  <c r="Z96" i="2" s="1"/>
  <c r="AA96" i="2" s="1"/>
  <c r="AB96" i="2" s="1"/>
  <c r="M10" i="2"/>
  <c r="N13" i="2" s="1"/>
  <c r="N85" i="2"/>
  <c r="N88" i="2"/>
  <c r="Q7" i="3"/>
  <c r="P54" i="3"/>
  <c r="P40" i="3"/>
  <c r="P30" i="3"/>
  <c r="P23" i="3"/>
  <c r="P5" i="3"/>
  <c r="P74" i="3" s="1"/>
  <c r="M11" i="2"/>
  <c r="N11" i="2" s="1"/>
  <c r="N86" i="2"/>
  <c r="O86" i="2" s="1"/>
  <c r="P86" i="2" s="1"/>
  <c r="Q86" i="2" s="1"/>
  <c r="R86" i="2" s="1"/>
  <c r="S86" i="2" s="1"/>
  <c r="T86" i="2" s="1"/>
  <c r="U86" i="2" s="1"/>
  <c r="V86" i="2" s="1"/>
  <c r="W86" i="2" s="1"/>
  <c r="X86" i="2" s="1"/>
  <c r="Y86" i="2" s="1"/>
  <c r="Z86" i="2" s="1"/>
  <c r="AA86" i="2" s="1"/>
  <c r="AB86" i="2" s="1"/>
  <c r="AC86" i="2" s="1"/>
  <c r="AD86" i="2" s="1"/>
  <c r="AE86" i="2" s="1"/>
  <c r="AF86" i="2" s="1"/>
  <c r="AG86" i="2" s="1"/>
  <c r="AH86" i="2" s="1"/>
  <c r="AI86" i="2" s="1"/>
  <c r="AJ86" i="2" s="1"/>
  <c r="AK86" i="2" s="1"/>
  <c r="AL86" i="2" s="1"/>
  <c r="AM86" i="2" s="1"/>
  <c r="AN86" i="2" s="1"/>
  <c r="AO86" i="2" s="1"/>
  <c r="AP86" i="2" s="1"/>
  <c r="AQ86" i="2" s="1"/>
  <c r="AR86" i="2" s="1"/>
  <c r="AS86" i="2" s="1"/>
  <c r="AT86" i="2" s="1"/>
  <c r="AU86" i="2" s="1"/>
  <c r="AV86" i="2" s="1"/>
  <c r="O80" i="3"/>
  <c r="M6" i="2"/>
  <c r="N6" i="2" s="1"/>
  <c r="N81" i="2"/>
  <c r="O81" i="2" s="1"/>
  <c r="P81" i="2" s="1"/>
  <c r="Q81" i="2" s="1"/>
  <c r="R81" i="2" s="1"/>
  <c r="S81" i="2" s="1"/>
  <c r="T81" i="2" s="1"/>
  <c r="U81" i="2" s="1"/>
  <c r="V81" i="2" s="1"/>
  <c r="W81" i="2" s="1"/>
  <c r="X81" i="2" s="1"/>
  <c r="Y81" i="2" s="1"/>
  <c r="Z81" i="2" s="1"/>
  <c r="AA81" i="2" s="1"/>
  <c r="AB81" i="2" s="1"/>
  <c r="AC81" i="2" s="1"/>
  <c r="AD81" i="2" s="1"/>
  <c r="AE81" i="2" s="1"/>
  <c r="AF81" i="2" s="1"/>
  <c r="AG81" i="2" s="1"/>
  <c r="AH81" i="2" s="1"/>
  <c r="AI81" i="2" s="1"/>
  <c r="AJ81" i="2" s="1"/>
  <c r="AK81" i="2" s="1"/>
  <c r="AL81" i="2" s="1"/>
  <c r="AM81" i="2" s="1"/>
  <c r="AN81" i="2" s="1"/>
  <c r="AO81" i="2" s="1"/>
  <c r="AP81" i="2" s="1"/>
  <c r="AQ81" i="2" s="1"/>
  <c r="AR81" i="2" s="1"/>
  <c r="AS81" i="2" s="1"/>
  <c r="AT81" i="2" s="1"/>
  <c r="AU81" i="2" s="1"/>
  <c r="AV81" i="2" s="1"/>
  <c r="O74" i="3"/>
  <c r="M12" i="2"/>
  <c r="N12" i="2" s="1"/>
  <c r="N87" i="2"/>
  <c r="O87" i="2" s="1"/>
  <c r="P87" i="2" s="1"/>
  <c r="Q87" i="2" s="1"/>
  <c r="R87" i="2" s="1"/>
  <c r="S87" i="2" s="1"/>
  <c r="T87" i="2" s="1"/>
  <c r="U87" i="2" s="1"/>
  <c r="V87" i="2" s="1"/>
  <c r="W87" i="2" s="1"/>
  <c r="X87" i="2" s="1"/>
  <c r="Y87" i="2" s="1"/>
  <c r="Z87" i="2" s="1"/>
  <c r="AA87" i="2" s="1"/>
  <c r="AB87" i="2" s="1"/>
  <c r="AC87" i="2" s="1"/>
  <c r="AD87" i="2" s="1"/>
  <c r="AE87" i="2" s="1"/>
  <c r="AF87" i="2" s="1"/>
  <c r="AG87" i="2" s="1"/>
  <c r="AH87" i="2" s="1"/>
  <c r="AI87" i="2" s="1"/>
  <c r="AJ87" i="2" s="1"/>
  <c r="AK87" i="2" s="1"/>
  <c r="AL87" i="2" s="1"/>
  <c r="AM87" i="2" s="1"/>
  <c r="AN87" i="2" s="1"/>
  <c r="AO87" i="2" s="1"/>
  <c r="AP87" i="2" s="1"/>
  <c r="AQ87" i="2" s="1"/>
  <c r="AR87" i="2" s="1"/>
  <c r="AS87" i="2" s="1"/>
  <c r="AT87" i="2" s="1"/>
  <c r="AU87" i="2" s="1"/>
  <c r="AV87" i="2" s="1"/>
  <c r="AC15" i="2"/>
  <c r="O15" i="2"/>
  <c r="N15" i="2"/>
  <c r="N71" i="2"/>
  <c r="O71" i="2" s="1"/>
  <c r="P71" i="2" s="1"/>
  <c r="Q71" i="2" s="1"/>
  <c r="R71" i="2" s="1"/>
  <c r="S71" i="2" s="1"/>
  <c r="T71" i="2" s="1"/>
  <c r="U71" i="2" s="1"/>
  <c r="V71" i="2" s="1"/>
  <c r="W71" i="2" s="1"/>
  <c r="X71" i="2" s="1"/>
  <c r="Y71" i="2" s="1"/>
  <c r="Z71" i="2" s="1"/>
  <c r="AA71" i="2" s="1"/>
  <c r="AB71" i="2" s="1"/>
  <c r="AC71" i="2" s="1"/>
  <c r="AD71" i="2" s="1"/>
  <c r="AE71" i="2" s="1"/>
  <c r="AF71" i="2" s="1"/>
  <c r="AG71" i="2" s="1"/>
  <c r="AH71" i="2" s="1"/>
  <c r="AI71" i="2" s="1"/>
  <c r="AJ71" i="2" s="1"/>
  <c r="AK71" i="2" s="1"/>
  <c r="AL71" i="2" s="1"/>
  <c r="AM71" i="2" s="1"/>
  <c r="AN71" i="2" s="1"/>
  <c r="AO71" i="2" s="1"/>
  <c r="AP71" i="2" s="1"/>
  <c r="AQ71" i="2" s="1"/>
  <c r="AR71" i="2" s="1"/>
  <c r="AS71" i="2" s="1"/>
  <c r="AT71" i="2" s="1"/>
  <c r="AU71" i="2" s="1"/>
  <c r="AV71" i="2" s="1"/>
  <c r="N5" i="2"/>
  <c r="P15" i="2"/>
  <c r="Q15" i="2"/>
  <c r="P80" i="3" l="1"/>
  <c r="O11" i="2"/>
  <c r="M22" i="6"/>
  <c r="R7" i="3"/>
  <c r="Q30" i="3"/>
  <c r="Q23" i="3"/>
  <c r="Q40" i="3"/>
  <c r="Q54" i="3"/>
  <c r="Q5" i="3"/>
  <c r="Q74" i="3" s="1"/>
  <c r="O16" i="6"/>
  <c r="N10" i="2"/>
  <c r="N69" i="2" s="1"/>
  <c r="N33" i="2" s="1"/>
  <c r="O85" i="2"/>
  <c r="O88" i="2"/>
  <c r="O13" i="2"/>
  <c r="N16" i="6"/>
  <c r="AC96" i="2"/>
  <c r="AD96" i="2" s="1"/>
  <c r="AE96" i="2" s="1"/>
  <c r="AF96" i="2" s="1"/>
  <c r="AG96" i="2" s="1"/>
  <c r="AH96" i="2" s="1"/>
  <c r="AI96" i="2" s="1"/>
  <c r="AJ96" i="2" s="1"/>
  <c r="AK96" i="2" s="1"/>
  <c r="AL96" i="2" s="1"/>
  <c r="AM96" i="2" s="1"/>
  <c r="AN96" i="2" s="1"/>
  <c r="AO96" i="2" s="1"/>
  <c r="AP96" i="2" s="1"/>
  <c r="AQ96" i="2" s="1"/>
  <c r="AR96" i="2" s="1"/>
  <c r="AS96" i="2" s="1"/>
  <c r="AT96" i="2" s="1"/>
  <c r="AU96" i="2" s="1"/>
  <c r="AV96" i="2" s="1"/>
  <c r="O12" i="2"/>
  <c r="P12" i="2" s="1"/>
  <c r="Q12" i="2" s="1"/>
  <c r="R12" i="2" s="1"/>
  <c r="S12" i="2" s="1"/>
  <c r="T12" i="2" s="1"/>
  <c r="U12" i="2" s="1"/>
  <c r="V12" i="2" s="1"/>
  <c r="W12" i="2" s="1"/>
  <c r="X12" i="2" s="1"/>
  <c r="Y12" i="2" s="1"/>
  <c r="Z12" i="2" s="1"/>
  <c r="AA12" i="2" s="1"/>
  <c r="AB12" i="2" s="1"/>
  <c r="AC12" i="2" s="1"/>
  <c r="AD12" i="2" s="1"/>
  <c r="AE12" i="2" s="1"/>
  <c r="AF12" i="2" s="1"/>
  <c r="AG12" i="2" s="1"/>
  <c r="AH12" i="2" s="1"/>
  <c r="AI12" i="2" s="1"/>
  <c r="AJ12" i="2" s="1"/>
  <c r="AK12" i="2" s="1"/>
  <c r="AL12" i="2" s="1"/>
  <c r="AM12" i="2" s="1"/>
  <c r="AN12" i="2" s="1"/>
  <c r="AO12" i="2" s="1"/>
  <c r="AP12" i="2" s="1"/>
  <c r="AQ12" i="2" s="1"/>
  <c r="AR12" i="2" s="1"/>
  <c r="AS12" i="2" s="1"/>
  <c r="AT12" i="2" s="1"/>
  <c r="AU12" i="2" s="1"/>
  <c r="AV12" i="2" s="1"/>
  <c r="O21" i="2"/>
  <c r="P21" i="2" s="1"/>
  <c r="Q21" i="2" s="1"/>
  <c r="R21" i="2" s="1"/>
  <c r="S21" i="2" s="1"/>
  <c r="T21" i="2" s="1"/>
  <c r="U21" i="2" s="1"/>
  <c r="V21" i="2" s="1"/>
  <c r="W21" i="2" s="1"/>
  <c r="X21" i="2" s="1"/>
  <c r="Y21" i="2" s="1"/>
  <c r="Z21" i="2" s="1"/>
  <c r="AA21" i="2" s="1"/>
  <c r="AB21" i="2" s="1"/>
  <c r="O7" i="2"/>
  <c r="O6" i="2"/>
  <c r="O14" i="2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AL14" i="2" s="1"/>
  <c r="AM14" i="2" s="1"/>
  <c r="AN14" i="2" s="1"/>
  <c r="AO14" i="2" s="1"/>
  <c r="AP14" i="2" s="1"/>
  <c r="AQ14" i="2" s="1"/>
  <c r="AR14" i="2" s="1"/>
  <c r="AS14" i="2" s="1"/>
  <c r="AT14" i="2" s="1"/>
  <c r="AU14" i="2" s="1"/>
  <c r="AV14" i="2" s="1"/>
  <c r="AD15" i="2"/>
  <c r="O5" i="2"/>
  <c r="R15" i="2"/>
  <c r="P85" i="2" l="1"/>
  <c r="P88" i="2"/>
  <c r="P13" i="2" s="1"/>
  <c r="P16" i="6"/>
  <c r="S7" i="3"/>
  <c r="R23" i="3"/>
  <c r="R30" i="3"/>
  <c r="R40" i="3"/>
  <c r="R54" i="3"/>
  <c r="R5" i="3"/>
  <c r="R74" i="3" s="1"/>
  <c r="P7" i="2"/>
  <c r="N29" i="6"/>
  <c r="N28" i="6"/>
  <c r="N27" i="6"/>
  <c r="P11" i="2"/>
  <c r="N22" i="6"/>
  <c r="O10" i="2"/>
  <c r="O69" i="2" s="1"/>
  <c r="M23" i="6"/>
  <c r="F4" i="6"/>
  <c r="AC21" i="2"/>
  <c r="AD21" i="2" s="1"/>
  <c r="AE21" i="2" s="1"/>
  <c r="AF21" i="2" s="1"/>
  <c r="AG21" i="2" s="1"/>
  <c r="AH21" i="2" s="1"/>
  <c r="AI21" i="2" s="1"/>
  <c r="AJ21" i="2" s="1"/>
  <c r="AK21" i="2" s="1"/>
  <c r="AL21" i="2" s="1"/>
  <c r="AM21" i="2" s="1"/>
  <c r="AN21" i="2" s="1"/>
  <c r="AO21" i="2" s="1"/>
  <c r="AP21" i="2" s="1"/>
  <c r="AQ21" i="2" s="1"/>
  <c r="AR21" i="2" s="1"/>
  <c r="AS21" i="2" s="1"/>
  <c r="AT21" i="2" s="1"/>
  <c r="AU21" i="2" s="1"/>
  <c r="AV21" i="2" s="1"/>
  <c r="P6" i="2"/>
  <c r="N34" i="6"/>
  <c r="N33" i="6"/>
  <c r="N32" i="6"/>
  <c r="Q80" i="3"/>
  <c r="N44" i="2"/>
  <c r="N25" i="2"/>
  <c r="N58" i="2"/>
  <c r="AE15" i="2"/>
  <c r="P5" i="2"/>
  <c r="S15" i="2"/>
  <c r="Q16" i="6" l="1"/>
  <c r="Q7" i="2"/>
  <c r="O27" i="6"/>
  <c r="O29" i="6"/>
  <c r="O28" i="6"/>
  <c r="R80" i="3"/>
  <c r="Q6" i="2"/>
  <c r="O32" i="6"/>
  <c r="O34" i="6"/>
  <c r="O33" i="6"/>
  <c r="Q85" i="2"/>
  <c r="Q88" i="2"/>
  <c r="Q13" i="2" s="1"/>
  <c r="Q11" i="2"/>
  <c r="O22" i="6"/>
  <c r="P10" i="2"/>
  <c r="P69" i="2" s="1"/>
  <c r="T7" i="3"/>
  <c r="S54" i="3"/>
  <c r="S40" i="3"/>
  <c r="S23" i="3"/>
  <c r="S30" i="3"/>
  <c r="S5" i="3"/>
  <c r="S74" i="3" s="1"/>
  <c r="N70" i="2"/>
  <c r="M15" i="6" s="1"/>
  <c r="O58" i="2"/>
  <c r="O25" i="2"/>
  <c r="O44" i="2"/>
  <c r="O33" i="2"/>
  <c r="AF15" i="2"/>
  <c r="Q5" i="2"/>
  <c r="T15" i="2"/>
  <c r="R88" i="2" l="1"/>
  <c r="R13" i="2" s="1"/>
  <c r="R85" i="2"/>
  <c r="U7" i="3"/>
  <c r="T40" i="3"/>
  <c r="T54" i="3"/>
  <c r="T23" i="3"/>
  <c r="T30" i="3"/>
  <c r="T5" i="3"/>
  <c r="T74" i="3" s="1"/>
  <c r="R11" i="2"/>
  <c r="P22" i="6"/>
  <c r="Q10" i="2"/>
  <c r="Q69" i="2" s="1"/>
  <c r="S80" i="3"/>
  <c r="R16" i="6"/>
  <c r="R6" i="2"/>
  <c r="R5" i="2" s="1"/>
  <c r="P32" i="6"/>
  <c r="P34" i="6"/>
  <c r="P33" i="6"/>
  <c r="R7" i="2"/>
  <c r="P27" i="6"/>
  <c r="P29" i="6"/>
  <c r="P28" i="6"/>
  <c r="O70" i="2"/>
  <c r="N15" i="6" s="1"/>
  <c r="P44" i="2"/>
  <c r="P58" i="2"/>
  <c r="P25" i="2"/>
  <c r="P33" i="2"/>
  <c r="AG15" i="2"/>
  <c r="U15" i="2"/>
  <c r="S6" i="2" l="1"/>
  <c r="Q32" i="6"/>
  <c r="Q34" i="6"/>
  <c r="Q33" i="6"/>
  <c r="T80" i="3"/>
  <c r="S16" i="6"/>
  <c r="V7" i="3"/>
  <c r="U30" i="3"/>
  <c r="U40" i="3"/>
  <c r="U54" i="3"/>
  <c r="U23" i="3"/>
  <c r="U5" i="3"/>
  <c r="U74" i="3" s="1"/>
  <c r="S85" i="2"/>
  <c r="S88" i="2"/>
  <c r="S13" i="2" s="1"/>
  <c r="S7" i="2"/>
  <c r="S5" i="2" s="1"/>
  <c r="Q28" i="6"/>
  <c r="Q27" i="6"/>
  <c r="Q29" i="6"/>
  <c r="S11" i="2"/>
  <c r="Q22" i="6"/>
  <c r="Q23" i="6" s="1"/>
  <c r="R10" i="2"/>
  <c r="R69" i="2" s="1"/>
  <c r="P70" i="2"/>
  <c r="O15" i="6" s="1"/>
  <c r="O19" i="6" s="1"/>
  <c r="N18" i="6"/>
  <c r="N19" i="6"/>
  <c r="Q33" i="2"/>
  <c r="Q44" i="2"/>
  <c r="Q58" i="2"/>
  <c r="Q25" i="2"/>
  <c r="AH15" i="2"/>
  <c r="V15" i="2"/>
  <c r="O45" i="6" l="1"/>
  <c r="O49" i="6"/>
  <c r="O53" i="6"/>
  <c r="O67" i="6" s="1"/>
  <c r="N48" i="6"/>
  <c r="N44" i="6"/>
  <c r="N52" i="6"/>
  <c r="N49" i="6"/>
  <c r="N45" i="6"/>
  <c r="N53" i="6"/>
  <c r="R33" i="2"/>
  <c r="R58" i="2"/>
  <c r="R25" i="2"/>
  <c r="R44" i="2"/>
  <c r="W7" i="3"/>
  <c r="V23" i="3"/>
  <c r="V30" i="3"/>
  <c r="V40" i="3"/>
  <c r="V54" i="3"/>
  <c r="V5" i="3"/>
  <c r="V74" i="3" s="1"/>
  <c r="T16" i="6"/>
  <c r="U80" i="3"/>
  <c r="T7" i="2"/>
  <c r="R28" i="6"/>
  <c r="R27" i="6"/>
  <c r="R29" i="6"/>
  <c r="T85" i="2"/>
  <c r="T88" i="2"/>
  <c r="T13" i="2" s="1"/>
  <c r="T11" i="2"/>
  <c r="R22" i="6"/>
  <c r="R23" i="6" s="1"/>
  <c r="S10" i="2"/>
  <c r="S69" i="2" s="1"/>
  <c r="T6" i="2"/>
  <c r="R32" i="6"/>
  <c r="R34" i="6"/>
  <c r="R33" i="6"/>
  <c r="O59" i="6"/>
  <c r="O63" i="6"/>
  <c r="O18" i="6"/>
  <c r="Q70" i="2"/>
  <c r="P15" i="6" s="1"/>
  <c r="AI15" i="2"/>
  <c r="W15" i="2"/>
  <c r="O48" i="6" l="1"/>
  <c r="O52" i="6"/>
  <c r="O66" i="6" s="1"/>
  <c r="O44" i="6"/>
  <c r="R70" i="2"/>
  <c r="Q15" i="6" s="1"/>
  <c r="Q18" i="6" s="1"/>
  <c r="U7" i="2"/>
  <c r="S28" i="6"/>
  <c r="S27" i="6"/>
  <c r="S29" i="6"/>
  <c r="V80" i="3"/>
  <c r="U6" i="2"/>
  <c r="S33" i="6"/>
  <c r="S32" i="6"/>
  <c r="S34" i="6"/>
  <c r="T5" i="2"/>
  <c r="T69" i="2" s="1"/>
  <c r="T44" i="2" s="1"/>
  <c r="U16" i="6"/>
  <c r="X7" i="3"/>
  <c r="W54" i="3"/>
  <c r="W23" i="3"/>
  <c r="W30" i="3"/>
  <c r="W40" i="3"/>
  <c r="W5" i="3"/>
  <c r="U11" i="2"/>
  <c r="S22" i="6"/>
  <c r="S23" i="6" s="1"/>
  <c r="T10" i="2"/>
  <c r="U85" i="2"/>
  <c r="U88" i="2"/>
  <c r="U13" i="2" s="1"/>
  <c r="O62" i="6"/>
  <c r="O58" i="6"/>
  <c r="N63" i="6"/>
  <c r="N66" i="6"/>
  <c r="N58" i="6"/>
  <c r="N59" i="6"/>
  <c r="N62" i="6"/>
  <c r="N67" i="6"/>
  <c r="P18" i="6"/>
  <c r="P19" i="6"/>
  <c r="S58" i="2"/>
  <c r="S25" i="2"/>
  <c r="S33" i="2"/>
  <c r="S44" i="2"/>
  <c r="AJ15" i="2"/>
  <c r="U5" i="2"/>
  <c r="X15" i="2"/>
  <c r="Q44" i="6" l="1"/>
  <c r="Q52" i="6"/>
  <c r="Q48" i="6"/>
  <c r="P45" i="6"/>
  <c r="P53" i="6"/>
  <c r="P49" i="6"/>
  <c r="P44" i="6"/>
  <c r="P52" i="6"/>
  <c r="P48" i="6"/>
  <c r="Q19" i="6"/>
  <c r="W74" i="3"/>
  <c r="Y7" i="3"/>
  <c r="X40" i="3"/>
  <c r="X54" i="3"/>
  <c r="X30" i="3"/>
  <c r="X23" i="3"/>
  <c r="X5" i="3"/>
  <c r="X74" i="3" s="1"/>
  <c r="V6" i="2"/>
  <c r="T33" i="6"/>
  <c r="T32" i="6"/>
  <c r="T34" i="6"/>
  <c r="T25" i="2"/>
  <c r="W80" i="3"/>
  <c r="T33" i="2"/>
  <c r="T58" i="2"/>
  <c r="V85" i="2"/>
  <c r="V88" i="2"/>
  <c r="V13" i="2" s="1"/>
  <c r="V7" i="2"/>
  <c r="T28" i="6"/>
  <c r="T27" i="6"/>
  <c r="T29" i="6"/>
  <c r="V11" i="2"/>
  <c r="T22" i="6"/>
  <c r="T23" i="6" s="1"/>
  <c r="U10" i="2"/>
  <c r="Q62" i="6"/>
  <c r="Q58" i="6"/>
  <c r="Q66" i="6"/>
  <c r="U69" i="2"/>
  <c r="S70" i="2"/>
  <c r="R15" i="6" s="1"/>
  <c r="AK15" i="2"/>
  <c r="Y15" i="2"/>
  <c r="T70" i="2" l="1"/>
  <c r="S15" i="6" s="1"/>
  <c r="Q49" i="6"/>
  <c r="Q63" i="6" s="1"/>
  <c r="Q45" i="6"/>
  <c r="Q59" i="6" s="1"/>
  <c r="Q53" i="6"/>
  <c r="Q67" i="6" s="1"/>
  <c r="X80" i="3"/>
  <c r="W16" i="6"/>
  <c r="V16" i="6"/>
  <c r="W85" i="2"/>
  <c r="W88" i="2"/>
  <c r="W13" i="2" s="1"/>
  <c r="W6" i="2"/>
  <c r="U33" i="6"/>
  <c r="U32" i="6"/>
  <c r="U34" i="6"/>
  <c r="W11" i="2"/>
  <c r="U22" i="6"/>
  <c r="U23" i="6" s="1"/>
  <c r="V10" i="2"/>
  <c r="V5" i="2"/>
  <c r="Z7" i="3"/>
  <c r="Y30" i="3"/>
  <c r="Y40" i="3"/>
  <c r="Y23" i="3"/>
  <c r="Y54" i="3"/>
  <c r="Y5" i="3"/>
  <c r="W7" i="2"/>
  <c r="U28" i="6"/>
  <c r="U27" i="6"/>
  <c r="U29" i="6"/>
  <c r="P67" i="6"/>
  <c r="P62" i="6"/>
  <c r="P66" i="6"/>
  <c r="P59" i="6"/>
  <c r="P58" i="6"/>
  <c r="P63" i="6"/>
  <c r="R19" i="6"/>
  <c r="R18" i="6"/>
  <c r="S18" i="6"/>
  <c r="S19" i="6"/>
  <c r="V69" i="2"/>
  <c r="U33" i="2"/>
  <c r="U44" i="2"/>
  <c r="U58" i="2"/>
  <c r="U25" i="2"/>
  <c r="AL15" i="2"/>
  <c r="Z15" i="2"/>
  <c r="R49" i="6" l="1"/>
  <c r="R53" i="6"/>
  <c r="R45" i="6"/>
  <c r="S45" i="6"/>
  <c r="S53" i="6"/>
  <c r="S49" i="6"/>
  <c r="S48" i="6"/>
  <c r="S44" i="6"/>
  <c r="S52" i="6"/>
  <c r="S66" i="6" s="1"/>
  <c r="R48" i="6"/>
  <c r="R44" i="6"/>
  <c r="R52" i="6"/>
  <c r="AA7" i="3"/>
  <c r="Z23" i="3"/>
  <c r="Z30" i="3"/>
  <c r="Z54" i="3"/>
  <c r="Z40" i="3"/>
  <c r="Z5" i="3"/>
  <c r="Z74" i="3" s="1"/>
  <c r="X11" i="2"/>
  <c r="V22" i="6"/>
  <c r="V23" i="6" s="1"/>
  <c r="W10" i="2"/>
  <c r="X6" i="2"/>
  <c r="X5" i="2" s="1"/>
  <c r="V33" i="6"/>
  <c r="V32" i="6"/>
  <c r="V34" i="6"/>
  <c r="X88" i="2"/>
  <c r="X13" i="2" s="1"/>
  <c r="X85" i="2"/>
  <c r="Y80" i="3"/>
  <c r="W5" i="2"/>
  <c r="W69" i="2" s="1"/>
  <c r="X7" i="2"/>
  <c r="V28" i="6"/>
  <c r="V27" i="6"/>
  <c r="V29" i="6"/>
  <c r="Y74" i="3"/>
  <c r="S59" i="6"/>
  <c r="S67" i="6"/>
  <c r="S63" i="6"/>
  <c r="S62" i="6"/>
  <c r="S58" i="6"/>
  <c r="V25" i="2"/>
  <c r="V33" i="2"/>
  <c r="V44" i="2"/>
  <c r="V58" i="2"/>
  <c r="U70" i="2"/>
  <c r="T15" i="6" s="1"/>
  <c r="AM15" i="2"/>
  <c r="AA15" i="2"/>
  <c r="AB15" i="2"/>
  <c r="Y11" i="2" l="1"/>
  <c r="W22" i="6"/>
  <c r="X10" i="2"/>
  <c r="Y16" i="6"/>
  <c r="Z80" i="3"/>
  <c r="Y88" i="2"/>
  <c r="Y13" i="2" s="1"/>
  <c r="Y85" i="2"/>
  <c r="Y6" i="2"/>
  <c r="Y5" i="2" s="1"/>
  <c r="W33" i="6"/>
  <c r="W32" i="6"/>
  <c r="W34" i="6"/>
  <c r="X16" i="6"/>
  <c r="AB7" i="3"/>
  <c r="AA54" i="3"/>
  <c r="AA23" i="3"/>
  <c r="AA40" i="3"/>
  <c r="AA30" i="3"/>
  <c r="AA5" i="3"/>
  <c r="Y7" i="2"/>
  <c r="W28" i="6"/>
  <c r="W27" i="6"/>
  <c r="W29" i="6"/>
  <c r="R58" i="6"/>
  <c r="R67" i="6"/>
  <c r="R62" i="6"/>
  <c r="R59" i="6"/>
  <c r="R63" i="6"/>
  <c r="R66" i="6"/>
  <c r="T19" i="6"/>
  <c r="T18" i="6"/>
  <c r="V70" i="2"/>
  <c r="U15" i="6" s="1"/>
  <c r="W58" i="2"/>
  <c r="W25" i="2"/>
  <c r="W44" i="2"/>
  <c r="W33" i="2"/>
  <c r="X69" i="2"/>
  <c r="AN15" i="2"/>
  <c r="F70" i="2"/>
  <c r="G15" i="6" s="1"/>
  <c r="G70" i="2"/>
  <c r="H15" i="6" s="1"/>
  <c r="H70" i="2"/>
  <c r="I15" i="6" s="1"/>
  <c r="I70" i="2"/>
  <c r="J15" i="6" s="1"/>
  <c r="J70" i="2"/>
  <c r="K15" i="6" s="1"/>
  <c r="K70" i="2"/>
  <c r="L15" i="6" s="1"/>
  <c r="E70" i="2"/>
  <c r="F15" i="6" s="1"/>
  <c r="G71" i="2"/>
  <c r="H71" i="2"/>
  <c r="I71" i="2"/>
  <c r="J71" i="2"/>
  <c r="K71" i="2"/>
  <c r="F71" i="2"/>
  <c r="T44" i="6" l="1"/>
  <c r="T52" i="6"/>
  <c r="T48" i="6"/>
  <c r="T45" i="6"/>
  <c r="T53" i="6"/>
  <c r="T49" i="6"/>
  <c r="F18" i="6"/>
  <c r="F19" i="6"/>
  <c r="K19" i="6"/>
  <c r="K18" i="6"/>
  <c r="AC7" i="3"/>
  <c r="AB40" i="3"/>
  <c r="AB30" i="3"/>
  <c r="AB54" i="3"/>
  <c r="AB23" i="3"/>
  <c r="AB5" i="3"/>
  <c r="AB74" i="3" s="1"/>
  <c r="Z88" i="2"/>
  <c r="Z13" i="2" s="1"/>
  <c r="Z85" i="2"/>
  <c r="J19" i="6"/>
  <c r="J18" i="6"/>
  <c r="AA80" i="3"/>
  <c r="H19" i="6"/>
  <c r="H18" i="6"/>
  <c r="Z11" i="2"/>
  <c r="X22" i="6"/>
  <c r="Y10" i="2"/>
  <c r="Z6" i="2"/>
  <c r="X32" i="6"/>
  <c r="X33" i="6"/>
  <c r="X34" i="6"/>
  <c r="L19" i="6"/>
  <c r="L18" i="6"/>
  <c r="I18" i="6"/>
  <c r="I19" i="6"/>
  <c r="G18" i="6"/>
  <c r="G19" i="6"/>
  <c r="Z7" i="2"/>
  <c r="X29" i="6"/>
  <c r="X28" i="6"/>
  <c r="X27" i="6"/>
  <c r="W24" i="6"/>
  <c r="W23" i="6"/>
  <c r="AA74" i="3"/>
  <c r="U19" i="6"/>
  <c r="U18" i="6"/>
  <c r="X44" i="2"/>
  <c r="X58" i="2"/>
  <c r="X25" i="2"/>
  <c r="X33" i="2"/>
  <c r="W70" i="2"/>
  <c r="V15" i="6" s="1"/>
  <c r="Y69" i="2"/>
  <c r="AO15" i="2"/>
  <c r="Z5" i="2"/>
  <c r="U44" i="6" l="1"/>
  <c r="U52" i="6"/>
  <c r="U48" i="6"/>
  <c r="U49" i="6"/>
  <c r="U45" i="6"/>
  <c r="U53" i="6"/>
  <c r="H44" i="6"/>
  <c r="H52" i="6"/>
  <c r="H48" i="6"/>
  <c r="J44" i="6"/>
  <c r="J52" i="6"/>
  <c r="J48" i="6"/>
  <c r="G44" i="6"/>
  <c r="G48" i="6"/>
  <c r="G52" i="6"/>
  <c r="I52" i="6"/>
  <c r="I48" i="6"/>
  <c r="I44" i="6"/>
  <c r="L48" i="6"/>
  <c r="L52" i="6"/>
  <c r="L44" i="6"/>
  <c r="AD7" i="3"/>
  <c r="AC30" i="3"/>
  <c r="AC40" i="3"/>
  <c r="AC54" i="3"/>
  <c r="AC5" i="3"/>
  <c r="AC23" i="3"/>
  <c r="AA11" i="2"/>
  <c r="Y22" i="6"/>
  <c r="Z10" i="2"/>
  <c r="AA16" i="6"/>
  <c r="K48" i="6"/>
  <c r="K52" i="6"/>
  <c r="K44" i="6"/>
  <c r="K45" i="6"/>
  <c r="K53" i="6"/>
  <c r="K49" i="6"/>
  <c r="F52" i="6"/>
  <c r="F44" i="6"/>
  <c r="F48" i="6"/>
  <c r="Z16" i="6"/>
  <c r="H53" i="6"/>
  <c r="H49" i="6"/>
  <c r="H45" i="6"/>
  <c r="AB80" i="3"/>
  <c r="J53" i="6"/>
  <c r="J49" i="6"/>
  <c r="J45" i="6"/>
  <c r="AA7" i="2"/>
  <c r="Y29" i="6"/>
  <c r="Y28" i="6"/>
  <c r="Y27" i="6"/>
  <c r="AA85" i="2"/>
  <c r="AA88" i="2"/>
  <c r="AA13" i="2" s="1"/>
  <c r="G45" i="6"/>
  <c r="G49" i="6"/>
  <c r="G53" i="6"/>
  <c r="I53" i="6"/>
  <c r="I45" i="6"/>
  <c r="I49" i="6"/>
  <c r="L49" i="6"/>
  <c r="L53" i="6"/>
  <c r="L45" i="6"/>
  <c r="AA6" i="2"/>
  <c r="Y33" i="6"/>
  <c r="Y32" i="6"/>
  <c r="Y34" i="6"/>
  <c r="F49" i="6"/>
  <c r="F53" i="6"/>
  <c r="F45" i="6"/>
  <c r="X23" i="6"/>
  <c r="X24" i="6"/>
  <c r="U63" i="6"/>
  <c r="U59" i="6"/>
  <c r="U67" i="6"/>
  <c r="U58" i="6"/>
  <c r="U66" i="6"/>
  <c r="U62" i="6"/>
  <c r="T59" i="6"/>
  <c r="T58" i="6"/>
  <c r="T63" i="6"/>
  <c r="T62" i="6"/>
  <c r="T67" i="6"/>
  <c r="T66" i="6"/>
  <c r="V18" i="6"/>
  <c r="V19" i="6"/>
  <c r="Z69" i="2"/>
  <c r="Y33" i="2"/>
  <c r="Y44" i="2"/>
  <c r="Y58" i="2"/>
  <c r="Y25" i="2"/>
  <c r="X70" i="2"/>
  <c r="W15" i="6" s="1"/>
  <c r="AP15" i="2"/>
  <c r="AA5" i="2"/>
  <c r="V48" i="6" l="1"/>
  <c r="V44" i="6"/>
  <c r="V52" i="6"/>
  <c r="V49" i="6"/>
  <c r="V45" i="6"/>
  <c r="V53" i="6"/>
  <c r="AB85" i="2"/>
  <c r="AB88" i="2"/>
  <c r="AB13" i="2" s="1"/>
  <c r="AB7" i="2"/>
  <c r="Z29" i="6"/>
  <c r="Z28" i="6"/>
  <c r="Z27" i="6"/>
  <c r="AB6" i="2"/>
  <c r="Z34" i="6"/>
  <c r="Z33" i="6"/>
  <c r="Z32" i="6"/>
  <c r="AE7" i="3"/>
  <c r="AD23" i="3"/>
  <c r="AD40" i="3"/>
  <c r="AD54" i="3"/>
  <c r="AD5" i="3"/>
  <c r="AD30" i="3"/>
  <c r="Y23" i="6"/>
  <c r="Y24" i="6"/>
  <c r="AC80" i="3"/>
  <c r="AB11" i="2"/>
  <c r="Z22" i="6"/>
  <c r="AA10" i="2"/>
  <c r="AC74" i="3"/>
  <c r="V59" i="6"/>
  <c r="W18" i="6"/>
  <c r="W19" i="6"/>
  <c r="AA69" i="2"/>
  <c r="Z25" i="2"/>
  <c r="Z33" i="2"/>
  <c r="Z58" i="2"/>
  <c r="Z44" i="2"/>
  <c r="Y70" i="2"/>
  <c r="X15" i="6" s="1"/>
  <c r="AQ15" i="2"/>
  <c r="W48" i="6" l="1"/>
  <c r="W52" i="6"/>
  <c r="W44" i="6"/>
  <c r="W58" i="6" s="1"/>
  <c r="W45" i="6"/>
  <c r="W59" i="6" s="1"/>
  <c r="W53" i="6"/>
  <c r="W49" i="6"/>
  <c r="AF7" i="3"/>
  <c r="AE40" i="3"/>
  <c r="AE23" i="3"/>
  <c r="AE30" i="3"/>
  <c r="AE54" i="3"/>
  <c r="AE5" i="3"/>
  <c r="AE74" i="3" s="1"/>
  <c r="Z23" i="6"/>
  <c r="Z24" i="6"/>
  <c r="AD74" i="3"/>
  <c r="AC6" i="2"/>
  <c r="AA34" i="6"/>
  <c r="AA33" i="6"/>
  <c r="AA32" i="6"/>
  <c r="AB16" i="6"/>
  <c r="AC7" i="2"/>
  <c r="AA29" i="6"/>
  <c r="AA28" i="6"/>
  <c r="AA27" i="6"/>
  <c r="AB5" i="2"/>
  <c r="AC11" i="2"/>
  <c r="AA22" i="6"/>
  <c r="AB10" i="2"/>
  <c r="AB69" i="2" s="1"/>
  <c r="AC88" i="2"/>
  <c r="AC13" i="2" s="1"/>
  <c r="AC85" i="2"/>
  <c r="AD80" i="3"/>
  <c r="W66" i="6"/>
  <c r="W62" i="6"/>
  <c r="W67" i="6"/>
  <c r="W63" i="6"/>
  <c r="V66" i="6"/>
  <c r="V62" i="6"/>
  <c r="V63" i="6"/>
  <c r="V67" i="6"/>
  <c r="V58" i="6"/>
  <c r="X19" i="6"/>
  <c r="X18" i="6"/>
  <c r="AA58" i="2"/>
  <c r="AA25" i="2"/>
  <c r="AA33" i="2"/>
  <c r="AA44" i="2"/>
  <c r="Z70" i="2"/>
  <c r="Y15" i="6" s="1"/>
  <c r="AR15" i="2"/>
  <c r="X44" i="6" l="1"/>
  <c r="X58" i="6" s="1"/>
  <c r="X52" i="6"/>
  <c r="X48" i="6"/>
  <c r="X62" i="6" s="1"/>
  <c r="X45" i="6"/>
  <c r="X53" i="6"/>
  <c r="X67" i="6" s="1"/>
  <c r="X49" i="6"/>
  <c r="X63" i="6" s="1"/>
  <c r="AD11" i="2"/>
  <c r="AB22" i="6"/>
  <c r="AC10" i="2"/>
  <c r="AD7" i="2"/>
  <c r="AB29" i="6"/>
  <c r="AB28" i="6"/>
  <c r="AB27" i="6"/>
  <c r="AC5" i="2"/>
  <c r="AD6" i="2"/>
  <c r="AB34" i="6"/>
  <c r="AB33" i="6"/>
  <c r="AB32" i="6"/>
  <c r="AC16" i="6"/>
  <c r="AD16" i="6"/>
  <c r="AA23" i="6"/>
  <c r="AA24" i="6"/>
  <c r="AE80" i="3"/>
  <c r="AD85" i="2"/>
  <c r="AD88" i="2"/>
  <c r="AD13" i="2" s="1"/>
  <c r="AG7" i="3"/>
  <c r="AF40" i="3"/>
  <c r="AF54" i="3"/>
  <c r="AF30" i="3"/>
  <c r="AF5" i="3"/>
  <c r="AF23" i="3"/>
  <c r="X66" i="6"/>
  <c r="X59" i="6"/>
  <c r="Y19" i="6"/>
  <c r="Y18" i="6"/>
  <c r="AA70" i="2"/>
  <c r="Z15" i="6" s="1"/>
  <c r="AC69" i="2"/>
  <c r="AB44" i="2"/>
  <c r="AB58" i="2"/>
  <c r="AB33" i="2"/>
  <c r="AB25" i="2"/>
  <c r="AS15" i="2"/>
  <c r="Y44" i="6" l="1"/>
  <c r="Y58" i="6" s="1"/>
  <c r="Y52" i="6"/>
  <c r="Y48" i="6"/>
  <c r="Y62" i="6" s="1"/>
  <c r="Y49" i="6"/>
  <c r="Y45" i="6"/>
  <c r="Y59" i="6" s="1"/>
  <c r="Y53" i="6"/>
  <c r="AE6" i="2"/>
  <c r="AC34" i="6"/>
  <c r="AC33" i="6"/>
  <c r="AC32" i="6"/>
  <c r="AF74" i="3"/>
  <c r="AE7" i="2"/>
  <c r="AC29" i="6"/>
  <c r="AC27" i="6"/>
  <c r="AC28" i="6"/>
  <c r="AH7" i="3"/>
  <c r="AG30" i="3"/>
  <c r="AG40" i="3"/>
  <c r="AG54" i="3"/>
  <c r="AG5" i="3"/>
  <c r="AG74" i="3" s="1"/>
  <c r="AG23" i="3"/>
  <c r="AE11" i="2"/>
  <c r="AC22" i="6"/>
  <c r="AD10" i="2"/>
  <c r="AD69" i="2" s="1"/>
  <c r="AF80" i="3"/>
  <c r="AD5" i="2"/>
  <c r="AB24" i="6"/>
  <c r="AB23" i="6"/>
  <c r="AE85" i="2"/>
  <c r="AE88" i="2"/>
  <c r="AE13" i="2" s="1"/>
  <c r="Y66" i="6"/>
  <c r="Y63" i="6"/>
  <c r="Y67" i="6"/>
  <c r="Z19" i="6"/>
  <c r="Z18" i="6"/>
  <c r="AC33" i="2"/>
  <c r="AC44" i="2"/>
  <c r="AC58" i="2"/>
  <c r="AC25" i="2"/>
  <c r="AB70" i="2"/>
  <c r="AA15" i="6" s="1"/>
  <c r="AT15" i="2"/>
  <c r="Z48" i="6" l="1"/>
  <c r="Z44" i="6"/>
  <c r="Z58" i="6" s="1"/>
  <c r="Z52" i="6"/>
  <c r="Z66" i="6" s="1"/>
  <c r="Z49" i="6"/>
  <c r="Z63" i="6" s="1"/>
  <c r="Z53" i="6"/>
  <c r="Z45" i="6"/>
  <c r="AF11" i="2"/>
  <c r="AD22" i="6"/>
  <c r="AE10" i="2"/>
  <c r="AF16" i="6"/>
  <c r="AI7" i="3"/>
  <c r="AH23" i="3"/>
  <c r="AH54" i="3"/>
  <c r="AH30" i="3"/>
  <c r="AH5" i="3"/>
  <c r="AH40" i="3"/>
  <c r="AF7" i="2"/>
  <c r="AD27" i="6"/>
  <c r="AD29" i="6"/>
  <c r="AD28" i="6"/>
  <c r="AF6" i="2"/>
  <c r="AD34" i="6"/>
  <c r="AD33" i="6"/>
  <c r="AD32" i="6"/>
  <c r="AC23" i="6"/>
  <c r="AC24" i="6"/>
  <c r="AE16" i="6"/>
  <c r="AF85" i="2"/>
  <c r="AF88" i="2"/>
  <c r="AF13" i="2" s="1"/>
  <c r="AE5" i="2"/>
  <c r="AG80" i="3"/>
  <c r="Z62" i="6"/>
  <c r="Z59" i="6"/>
  <c r="Z67" i="6"/>
  <c r="AA18" i="6"/>
  <c r="AA19" i="6"/>
  <c r="AE69" i="2"/>
  <c r="AD25" i="2"/>
  <c r="AD33" i="2"/>
  <c r="AD44" i="2"/>
  <c r="AD58" i="2"/>
  <c r="AC70" i="2"/>
  <c r="AB15" i="6" s="1"/>
  <c r="AU15" i="2"/>
  <c r="AV15" i="2"/>
  <c r="AA45" i="6" l="1"/>
  <c r="AA49" i="6"/>
  <c r="AA53" i="6"/>
  <c r="AA67" i="6" s="1"/>
  <c r="AA48" i="6"/>
  <c r="AA62" i="6" s="1"/>
  <c r="AA44" i="6"/>
  <c r="AA58" i="6" s="1"/>
  <c r="AA52" i="6"/>
  <c r="AG6" i="2"/>
  <c r="AE34" i="6"/>
  <c r="AE33" i="6"/>
  <c r="AE32" i="6"/>
  <c r="AF5" i="2"/>
  <c r="AH80" i="3"/>
  <c r="AG88" i="2"/>
  <c r="AG13" i="2" s="1"/>
  <c r="AG85" i="2"/>
  <c r="AG11" i="2"/>
  <c r="AE22" i="6"/>
  <c r="AF10" i="2"/>
  <c r="AG7" i="2"/>
  <c r="AE27" i="6"/>
  <c r="AE28" i="6"/>
  <c r="AE29" i="6"/>
  <c r="AH74" i="3"/>
  <c r="AJ7" i="3"/>
  <c r="AI54" i="3"/>
  <c r="AI23" i="3"/>
  <c r="AI30" i="3"/>
  <c r="AI40" i="3"/>
  <c r="AI5" i="3"/>
  <c r="AD24" i="6"/>
  <c r="AD23" i="6"/>
  <c r="AA63" i="6"/>
  <c r="AA66" i="6"/>
  <c r="AA59" i="6"/>
  <c r="AB19" i="6"/>
  <c r="AB18" i="6"/>
  <c r="AF69" i="2"/>
  <c r="AD70" i="2"/>
  <c r="AC15" i="6" s="1"/>
  <c r="AE58" i="2"/>
  <c r="AE25" i="2"/>
  <c r="AE44" i="2"/>
  <c r="AE33" i="2"/>
  <c r="AB44" i="6" l="1"/>
  <c r="AB52" i="6"/>
  <c r="AB48" i="6"/>
  <c r="AB45" i="6"/>
  <c r="AB53" i="6"/>
  <c r="AB49" i="6"/>
  <c r="AH11" i="2"/>
  <c r="AF22" i="6"/>
  <c r="AG10" i="2"/>
  <c r="AH88" i="2"/>
  <c r="AH13" i="2" s="1"/>
  <c r="AH85" i="2"/>
  <c r="AK7" i="3"/>
  <c r="AJ40" i="3"/>
  <c r="AJ54" i="3"/>
  <c r="AJ30" i="3"/>
  <c r="AJ23" i="3"/>
  <c r="AJ5" i="3"/>
  <c r="AJ74" i="3" s="1"/>
  <c r="AH7" i="2"/>
  <c r="AF27" i="6"/>
  <c r="AF28" i="6"/>
  <c r="AF29" i="6"/>
  <c r="AI80" i="3"/>
  <c r="AG16" i="6"/>
  <c r="AE23" i="6"/>
  <c r="AE24" i="6"/>
  <c r="AI74" i="3"/>
  <c r="AG5" i="2"/>
  <c r="AG69" i="2" s="1"/>
  <c r="AH6" i="2"/>
  <c r="AF32" i="6"/>
  <c r="AF34" i="6"/>
  <c r="AF33" i="6"/>
  <c r="AB66" i="6"/>
  <c r="AB62" i="6"/>
  <c r="AB59" i="6"/>
  <c r="AB67" i="6"/>
  <c r="AB63" i="6"/>
  <c r="AB58" i="6"/>
  <c r="AC19" i="6"/>
  <c r="AC18" i="6"/>
  <c r="AE70" i="2"/>
  <c r="AD15" i="6" s="1"/>
  <c r="AF44" i="2"/>
  <c r="AF58" i="2"/>
  <c r="AF25" i="2"/>
  <c r="AF33" i="2"/>
  <c r="AC49" i="6" l="1"/>
  <c r="AC45" i="6"/>
  <c r="AC59" i="6" s="1"/>
  <c r="AC53" i="6"/>
  <c r="AC44" i="6"/>
  <c r="AC58" i="6" s="1"/>
  <c r="AC52" i="6"/>
  <c r="AC48" i="6"/>
  <c r="AC62" i="6" s="1"/>
  <c r="AI85" i="2"/>
  <c r="AI88" i="2"/>
  <c r="AI13" i="2" s="1"/>
  <c r="AI7" i="2"/>
  <c r="AG27" i="6"/>
  <c r="AG28" i="6"/>
  <c r="AG29" i="6"/>
  <c r="AL7" i="3"/>
  <c r="AK30" i="3"/>
  <c r="AK40" i="3"/>
  <c r="AK23" i="3"/>
  <c r="AK54" i="3"/>
  <c r="AK5" i="3"/>
  <c r="AK74" i="3" s="1"/>
  <c r="AI6" i="2"/>
  <c r="AG32" i="6"/>
  <c r="AG34" i="6"/>
  <c r="AG33" i="6"/>
  <c r="AI11" i="2"/>
  <c r="AG22" i="6"/>
  <c r="AH10" i="2"/>
  <c r="AH69" i="2" s="1"/>
  <c r="AJ80" i="3"/>
  <c r="AI16" i="6"/>
  <c r="AH5" i="2"/>
  <c r="AH16" i="6"/>
  <c r="AF24" i="6"/>
  <c r="AF23" i="6"/>
  <c r="AC66" i="6"/>
  <c r="AC63" i="6"/>
  <c r="AC67" i="6"/>
  <c r="AD18" i="6"/>
  <c r="AD19" i="6"/>
  <c r="AG33" i="2"/>
  <c r="AG44" i="2"/>
  <c r="AG58" i="2"/>
  <c r="AG25" i="2"/>
  <c r="AF70" i="2"/>
  <c r="AE15" i="6" s="1"/>
  <c r="AD49" i="6" l="1"/>
  <c r="AD45" i="6"/>
  <c r="AD53" i="6"/>
  <c r="AD67" i="6" s="1"/>
  <c r="AD48" i="6"/>
  <c r="AD44" i="6"/>
  <c r="AD52" i="6"/>
  <c r="AJ11" i="2"/>
  <c r="AH22" i="6"/>
  <c r="AI10" i="2"/>
  <c r="AJ16" i="6"/>
  <c r="AM7" i="3"/>
  <c r="AL23" i="3"/>
  <c r="AL54" i="3"/>
  <c r="AL40" i="3"/>
  <c r="AL5" i="3"/>
  <c r="AL30" i="3"/>
  <c r="AJ7" i="2"/>
  <c r="AH27" i="6"/>
  <c r="AH28" i="6"/>
  <c r="AH29" i="6"/>
  <c r="AG23" i="6"/>
  <c r="AG24" i="6"/>
  <c r="AJ6" i="2"/>
  <c r="AH32" i="6"/>
  <c r="AH34" i="6"/>
  <c r="AH33" i="6"/>
  <c r="AI5" i="2"/>
  <c r="AK80" i="3"/>
  <c r="AJ85" i="2"/>
  <c r="AJ88" i="2"/>
  <c r="AJ13" i="2" s="1"/>
  <c r="AD63" i="6"/>
  <c r="AD59" i="6"/>
  <c r="AD62" i="6"/>
  <c r="AD58" i="6"/>
  <c r="AD66" i="6"/>
  <c r="AE18" i="6"/>
  <c r="AE19" i="6"/>
  <c r="AH25" i="2"/>
  <c r="AH33" i="2"/>
  <c r="AH58" i="2"/>
  <c r="AH44" i="2"/>
  <c r="AI69" i="2"/>
  <c r="AG70" i="2"/>
  <c r="AF15" i="6" s="1"/>
  <c r="AE45" i="6" l="1"/>
  <c r="AE53" i="6"/>
  <c r="AE49" i="6"/>
  <c r="AE48" i="6"/>
  <c r="AE62" i="6" s="1"/>
  <c r="AE52" i="6"/>
  <c r="AE44" i="6"/>
  <c r="AK6" i="2"/>
  <c r="AI32" i="6"/>
  <c r="AI33" i="6"/>
  <c r="AI34" i="6"/>
  <c r="AL74" i="3"/>
  <c r="AK85" i="2"/>
  <c r="AK88" i="2"/>
  <c r="AK13" i="2" s="1"/>
  <c r="AL80" i="3"/>
  <c r="AK11" i="2"/>
  <c r="AI22" i="6"/>
  <c r="AJ10" i="2"/>
  <c r="AK7" i="2"/>
  <c r="AI27" i="6"/>
  <c r="AI29" i="6"/>
  <c r="AI28" i="6"/>
  <c r="AN7" i="3"/>
  <c r="AM54" i="3"/>
  <c r="AM40" i="3"/>
  <c r="AM5" i="3"/>
  <c r="AM23" i="3"/>
  <c r="AM30" i="3"/>
  <c r="AJ5" i="2"/>
  <c r="AH23" i="6"/>
  <c r="AH24" i="6"/>
  <c r="AE59" i="6"/>
  <c r="AE67" i="6"/>
  <c r="AE63" i="6"/>
  <c r="AE58" i="6"/>
  <c r="AE66" i="6"/>
  <c r="AF19" i="6"/>
  <c r="AF18" i="6"/>
  <c r="AH70" i="2"/>
  <c r="AG15" i="6" s="1"/>
  <c r="AI58" i="2"/>
  <c r="AI25" i="2"/>
  <c r="AI33" i="2"/>
  <c r="AI44" i="2"/>
  <c r="AJ69" i="2"/>
  <c r="AF44" i="6" l="1"/>
  <c r="AF58" i="6" s="1"/>
  <c r="AF52" i="6"/>
  <c r="AF48" i="6"/>
  <c r="AF62" i="6" s="1"/>
  <c r="AF45" i="6"/>
  <c r="AF53" i="6"/>
  <c r="AF49" i="6"/>
  <c r="AL7" i="2"/>
  <c r="AJ27" i="6"/>
  <c r="AJ28" i="6"/>
  <c r="AJ29" i="6"/>
  <c r="AI24" i="6"/>
  <c r="AI23" i="6"/>
  <c r="AL11" i="2"/>
  <c r="AJ22" i="6"/>
  <c r="AK10" i="2"/>
  <c r="AO7" i="3"/>
  <c r="AN40" i="3"/>
  <c r="AN54" i="3"/>
  <c r="AN23" i="3"/>
  <c r="AN5" i="3"/>
  <c r="AN30" i="3"/>
  <c r="AL85" i="2"/>
  <c r="AL88" i="2"/>
  <c r="AL13" i="2" s="1"/>
  <c r="AL6" i="2"/>
  <c r="AJ32" i="6"/>
  <c r="AJ33" i="6"/>
  <c r="AJ34" i="6"/>
  <c r="AM80" i="3"/>
  <c r="AK16" i="6"/>
  <c r="AK5" i="2"/>
  <c r="AK69" i="2" s="1"/>
  <c r="AM74" i="3"/>
  <c r="AF66" i="6"/>
  <c r="AF63" i="6"/>
  <c r="AF59" i="6"/>
  <c r="AF67" i="6"/>
  <c r="AG19" i="6"/>
  <c r="AG18" i="6"/>
  <c r="AJ44" i="2"/>
  <c r="AJ58" i="2"/>
  <c r="AJ33" i="2"/>
  <c r="AJ25" i="2"/>
  <c r="AI70" i="2"/>
  <c r="AH15" i="6" s="1"/>
  <c r="AG44" i="6" l="1"/>
  <c r="AG52" i="6"/>
  <c r="AG48" i="6"/>
  <c r="AG62" i="6" s="1"/>
  <c r="AG49" i="6"/>
  <c r="AG45" i="6"/>
  <c r="AG53" i="6"/>
  <c r="AP7" i="3"/>
  <c r="AO30" i="3"/>
  <c r="AO23" i="3"/>
  <c r="AO54" i="3"/>
  <c r="AO5" i="3"/>
  <c r="AO74" i="3" s="1"/>
  <c r="AO40" i="3"/>
  <c r="AM6" i="2"/>
  <c r="AM5" i="2" s="1"/>
  <c r="AK32" i="6"/>
  <c r="AK33" i="6"/>
  <c r="AK34" i="6"/>
  <c r="AM85" i="2"/>
  <c r="AM88" i="2"/>
  <c r="AM13" i="2" s="1"/>
  <c r="AN74" i="3"/>
  <c r="AJ24" i="6"/>
  <c r="AJ23" i="6"/>
  <c r="AM11" i="2"/>
  <c r="AK22" i="6"/>
  <c r="AL10" i="2"/>
  <c r="AL5" i="2"/>
  <c r="AL69" i="2" s="1"/>
  <c r="AM7" i="2"/>
  <c r="AK28" i="6"/>
  <c r="AK27" i="6"/>
  <c r="AK29" i="6"/>
  <c r="AL16" i="6"/>
  <c r="AN80" i="3"/>
  <c r="AG63" i="6"/>
  <c r="AG59" i="6"/>
  <c r="AG67" i="6"/>
  <c r="AG58" i="6"/>
  <c r="AG66" i="6"/>
  <c r="AH19" i="6"/>
  <c r="AH18" i="6"/>
  <c r="AK33" i="2"/>
  <c r="AK44" i="2"/>
  <c r="AK58" i="2"/>
  <c r="AK25" i="2"/>
  <c r="AJ70" i="2"/>
  <c r="AI15" i="6" s="1"/>
  <c r="AH49" i="6" l="1"/>
  <c r="AH53" i="6"/>
  <c r="AH45" i="6"/>
  <c r="AH48" i="6"/>
  <c r="AH44" i="6"/>
  <c r="AH52" i="6"/>
  <c r="AO80" i="3"/>
  <c r="AK23" i="6"/>
  <c r="AK24" i="6"/>
  <c r="AN16" i="6"/>
  <c r="AQ7" i="3"/>
  <c r="AP23" i="3"/>
  <c r="AP30" i="3"/>
  <c r="AP40" i="3"/>
  <c r="AP54" i="3"/>
  <c r="AP5" i="3"/>
  <c r="AP74" i="3" s="1"/>
  <c r="AN11" i="2"/>
  <c r="AL22" i="6"/>
  <c r="AM10" i="2"/>
  <c r="AM69" i="2" s="1"/>
  <c r="AM16" i="6"/>
  <c r="AN85" i="2"/>
  <c r="AN88" i="2"/>
  <c r="AN13" i="2" s="1"/>
  <c r="AN6" i="2"/>
  <c r="AL32" i="6"/>
  <c r="AL33" i="6"/>
  <c r="AL34" i="6"/>
  <c r="AN7" i="2"/>
  <c r="AN5" i="2" s="1"/>
  <c r="AL28" i="6"/>
  <c r="AL29" i="6"/>
  <c r="AL27" i="6"/>
  <c r="AH62" i="6"/>
  <c r="AH58" i="6"/>
  <c r="AH66" i="6"/>
  <c r="AH67" i="6"/>
  <c r="AH63" i="6"/>
  <c r="AH59" i="6"/>
  <c r="AI18" i="6"/>
  <c r="AI19" i="6"/>
  <c r="AL25" i="2"/>
  <c r="AL33" i="2"/>
  <c r="AL44" i="2"/>
  <c r="AL58" i="2"/>
  <c r="AK70" i="2"/>
  <c r="AJ15" i="6" s="1"/>
  <c r="AI48" i="6" l="1"/>
  <c r="AI62" i="6" s="1"/>
  <c r="AI44" i="6"/>
  <c r="AI52" i="6"/>
  <c r="AI66" i="6" s="1"/>
  <c r="AI45" i="6"/>
  <c r="AI53" i="6"/>
  <c r="AI67" i="6" s="1"/>
  <c r="AI49" i="6"/>
  <c r="AL23" i="6"/>
  <c r="AL24" i="6"/>
  <c r="AO11" i="2"/>
  <c r="AM22" i="6"/>
  <c r="AN10" i="2"/>
  <c r="AO16" i="6"/>
  <c r="AR7" i="3"/>
  <c r="AQ54" i="3"/>
  <c r="AQ23" i="3"/>
  <c r="AQ30" i="3"/>
  <c r="AQ5" i="3"/>
  <c r="AQ40" i="3"/>
  <c r="AP80" i="3"/>
  <c r="AO88" i="2"/>
  <c r="AO13" i="2" s="1"/>
  <c r="AO85" i="2"/>
  <c r="AO7" i="2"/>
  <c r="AM28" i="6"/>
  <c r="AM29" i="6"/>
  <c r="AM27" i="6"/>
  <c r="AO6" i="2"/>
  <c r="AM33" i="6"/>
  <c r="AM32" i="6"/>
  <c r="AM34" i="6"/>
  <c r="AI58" i="6"/>
  <c r="AI59" i="6"/>
  <c r="AI63" i="6"/>
  <c r="AJ18" i="6"/>
  <c r="AJ19" i="6"/>
  <c r="AL70" i="2"/>
  <c r="AK15" i="6" s="1"/>
  <c r="AM58" i="2"/>
  <c r="AM25" i="2"/>
  <c r="AM44" i="2"/>
  <c r="AM33" i="2"/>
  <c r="AN69" i="2"/>
  <c r="AJ45" i="6" l="1"/>
  <c r="AJ53" i="6"/>
  <c r="AJ67" i="6" s="1"/>
  <c r="AJ49" i="6"/>
  <c r="AJ63" i="6" s="1"/>
  <c r="AJ44" i="6"/>
  <c r="AJ52" i="6"/>
  <c r="AJ48" i="6"/>
  <c r="AJ62" i="6" s="1"/>
  <c r="AP7" i="2"/>
  <c r="AN28" i="6"/>
  <c r="AN29" i="6"/>
  <c r="AN27" i="6"/>
  <c r="AQ80" i="3"/>
  <c r="AS7" i="3"/>
  <c r="AR40" i="3"/>
  <c r="AR54" i="3"/>
  <c r="AR30" i="3"/>
  <c r="AR5" i="3"/>
  <c r="AR23" i="3"/>
  <c r="AP88" i="2"/>
  <c r="AP13" i="2" s="1"/>
  <c r="AP85" i="2"/>
  <c r="AQ74" i="3"/>
  <c r="AM23" i="6"/>
  <c r="AM24" i="6"/>
  <c r="AP11" i="2"/>
  <c r="AN22" i="6"/>
  <c r="AO10" i="2"/>
  <c r="AP6" i="2"/>
  <c r="AN33" i="6"/>
  <c r="AN34" i="6"/>
  <c r="AN32" i="6"/>
  <c r="AO5" i="2"/>
  <c r="AJ58" i="6"/>
  <c r="AJ66" i="6"/>
  <c r="AJ59" i="6"/>
  <c r="AK19" i="6"/>
  <c r="AK18" i="6"/>
  <c r="AO69" i="2"/>
  <c r="AN44" i="2"/>
  <c r="AN58" i="2"/>
  <c r="AN25" i="2"/>
  <c r="AN33" i="2"/>
  <c r="AM70" i="2"/>
  <c r="AL15" i="6" s="1"/>
  <c r="AP5" i="2"/>
  <c r="AK44" i="6" l="1"/>
  <c r="AK52" i="6"/>
  <c r="AK48" i="6"/>
  <c r="AK49" i="6"/>
  <c r="AK45" i="6"/>
  <c r="AK53" i="6"/>
  <c r="AR80" i="3"/>
  <c r="AN24" i="6"/>
  <c r="AN23" i="6"/>
  <c r="AT7" i="3"/>
  <c r="AS30" i="3"/>
  <c r="AS54" i="3"/>
  <c r="AS23" i="3"/>
  <c r="AS40" i="3"/>
  <c r="AS5" i="3"/>
  <c r="AS74" i="3" s="1"/>
  <c r="AQ6" i="2"/>
  <c r="AO33" i="6"/>
  <c r="AO34" i="6"/>
  <c r="AO32" i="6"/>
  <c r="AQ7" i="2"/>
  <c r="AO28" i="6"/>
  <c r="AO27" i="6"/>
  <c r="AO29" i="6"/>
  <c r="AQ11" i="2"/>
  <c r="AO22" i="6"/>
  <c r="AP10" i="2"/>
  <c r="AP69" i="2" s="1"/>
  <c r="AP16" i="6"/>
  <c r="AQ85" i="2"/>
  <c r="AQ88" i="2"/>
  <c r="AQ13" i="2" s="1"/>
  <c r="AR74" i="3"/>
  <c r="AK58" i="6"/>
  <c r="AK66" i="6"/>
  <c r="AK62" i="6"/>
  <c r="AK63" i="6"/>
  <c r="AK59" i="6"/>
  <c r="AK67" i="6"/>
  <c r="AL18" i="6"/>
  <c r="AL19" i="6"/>
  <c r="AN70" i="2"/>
  <c r="AM15" i="6" s="1"/>
  <c r="AO33" i="2"/>
  <c r="AO44" i="2"/>
  <c r="AO58" i="2"/>
  <c r="AO25" i="2"/>
  <c r="AL49" i="6" l="1"/>
  <c r="AL63" i="6" s="1"/>
  <c r="AL45" i="6"/>
  <c r="AL53" i="6"/>
  <c r="AL48" i="6"/>
  <c r="AL62" i="6" s="1"/>
  <c r="AL44" i="6"/>
  <c r="AL58" i="6" s="1"/>
  <c r="AL52" i="6"/>
  <c r="AR11" i="2"/>
  <c r="AP22" i="6"/>
  <c r="AQ10" i="2"/>
  <c r="AR7" i="2"/>
  <c r="AP28" i="6"/>
  <c r="AP27" i="6"/>
  <c r="AP29" i="6"/>
  <c r="AR16" i="6"/>
  <c r="AQ16" i="6"/>
  <c r="AR85" i="2"/>
  <c r="AR88" i="2"/>
  <c r="AR13" i="2" s="1"/>
  <c r="AR6" i="2"/>
  <c r="AP33" i="6"/>
  <c r="AP34" i="6"/>
  <c r="AP32" i="6"/>
  <c r="AU7" i="3"/>
  <c r="AT23" i="3"/>
  <c r="AT30" i="3"/>
  <c r="AT40" i="3"/>
  <c r="AT5" i="3"/>
  <c r="AT54" i="3"/>
  <c r="AQ5" i="2"/>
  <c r="AQ69" i="2" s="1"/>
  <c r="AS80" i="3"/>
  <c r="AO23" i="6"/>
  <c r="AO24" i="6"/>
  <c r="AL67" i="6"/>
  <c r="AL66" i="6"/>
  <c r="AL59" i="6"/>
  <c r="AM18" i="6"/>
  <c r="AM19" i="6"/>
  <c r="AO70" i="2"/>
  <c r="AN15" i="6" s="1"/>
  <c r="AP25" i="2"/>
  <c r="AP33" i="2"/>
  <c r="AP58" i="2"/>
  <c r="AP44" i="2"/>
  <c r="AM45" i="6" l="1"/>
  <c r="AM49" i="6"/>
  <c r="AM53" i="6"/>
  <c r="AM48" i="6"/>
  <c r="AM62" i="6" s="1"/>
  <c r="AM52" i="6"/>
  <c r="AM44" i="6"/>
  <c r="AV7" i="3"/>
  <c r="AU54" i="3"/>
  <c r="AU23" i="3"/>
  <c r="AU30" i="3"/>
  <c r="AU40" i="3"/>
  <c r="AU5" i="3"/>
  <c r="AU74" i="3" s="1"/>
  <c r="AS85" i="2"/>
  <c r="AS88" i="2"/>
  <c r="AS13" i="2" s="1"/>
  <c r="AT80" i="3"/>
  <c r="AS7" i="2"/>
  <c r="AQ28" i="6"/>
  <c r="AQ27" i="6"/>
  <c r="AQ29" i="6"/>
  <c r="AS11" i="2"/>
  <c r="AQ22" i="6"/>
  <c r="AR10" i="2"/>
  <c r="AS6" i="2"/>
  <c r="AQ33" i="6"/>
  <c r="AQ32" i="6"/>
  <c r="AQ34" i="6"/>
  <c r="AR5" i="2"/>
  <c r="AR69" i="2" s="1"/>
  <c r="AT74" i="3"/>
  <c r="AP23" i="6"/>
  <c r="AP24" i="6"/>
  <c r="AM67" i="6"/>
  <c r="AM63" i="6"/>
  <c r="AM66" i="6"/>
  <c r="AM59" i="6"/>
  <c r="AM58" i="6"/>
  <c r="AN19" i="6"/>
  <c r="AN18" i="6"/>
  <c r="AQ58" i="2"/>
  <c r="AQ25" i="2"/>
  <c r="AQ33" i="2"/>
  <c r="AQ44" i="2"/>
  <c r="AP70" i="2"/>
  <c r="AO15" i="6" s="1"/>
  <c r="AN44" i="6" l="1"/>
  <c r="AN52" i="6"/>
  <c r="AN48" i="6"/>
  <c r="AN45" i="6"/>
  <c r="AN59" i="6" s="1"/>
  <c r="AN53" i="6"/>
  <c r="AN49" i="6"/>
  <c r="AT6" i="2"/>
  <c r="AR33" i="6"/>
  <c r="AR32" i="6"/>
  <c r="AR34" i="6"/>
  <c r="AT7" i="2"/>
  <c r="AR29" i="6"/>
  <c r="AR28" i="6"/>
  <c r="AR27" i="6"/>
  <c r="AT88" i="2"/>
  <c r="AT13" i="2" s="1"/>
  <c r="AT85" i="2"/>
  <c r="AS16" i="6"/>
  <c r="AV5" i="3"/>
  <c r="AV40" i="3"/>
  <c r="AV54" i="3"/>
  <c r="AV30" i="3"/>
  <c r="AV23" i="3"/>
  <c r="AQ23" i="6"/>
  <c r="AQ24" i="6"/>
  <c r="AT11" i="2"/>
  <c r="AR22" i="6"/>
  <c r="AS10" i="2"/>
  <c r="AU80" i="3"/>
  <c r="AT16" i="6"/>
  <c r="AS5" i="2"/>
  <c r="AS69" i="2" s="1"/>
  <c r="AN58" i="6"/>
  <c r="AN66" i="6"/>
  <c r="AN62" i="6"/>
  <c r="AN67" i="6"/>
  <c r="AN63" i="6"/>
  <c r="AO19" i="6"/>
  <c r="AO18" i="6"/>
  <c r="AR44" i="2"/>
  <c r="AR58" i="2"/>
  <c r="AR33" i="2"/>
  <c r="AR25" i="2"/>
  <c r="AQ70" i="2"/>
  <c r="AP15" i="6" s="1"/>
  <c r="AT5" i="2"/>
  <c r="AO49" i="6" l="1"/>
  <c r="AO45" i="6"/>
  <c r="AO53" i="6"/>
  <c r="AO44" i="6"/>
  <c r="AO58" i="6" s="1"/>
  <c r="AO52" i="6"/>
  <c r="AO48" i="6"/>
  <c r="AO62" i="6" s="1"/>
  <c r="AV74" i="3"/>
  <c r="AU85" i="2"/>
  <c r="AU88" i="2"/>
  <c r="AU13" i="2" s="1"/>
  <c r="AU7" i="2"/>
  <c r="AS29" i="6"/>
  <c r="AS28" i="6"/>
  <c r="AS27" i="6"/>
  <c r="AV80" i="3"/>
  <c r="AR24" i="6"/>
  <c r="AR23" i="6"/>
  <c r="AU6" i="2"/>
  <c r="AS33" i="6"/>
  <c r="AS32" i="6"/>
  <c r="AS34" i="6"/>
  <c r="AU11" i="2"/>
  <c r="AS22" i="6"/>
  <c r="AT10" i="2"/>
  <c r="AT69" i="2" s="1"/>
  <c r="AO66" i="6"/>
  <c r="AO63" i="6"/>
  <c r="AO67" i="6"/>
  <c r="AO59" i="6"/>
  <c r="AR70" i="2"/>
  <c r="AQ15" i="6" s="1"/>
  <c r="AQ18" i="6" s="1"/>
  <c r="AP19" i="6"/>
  <c r="AP18" i="6"/>
  <c r="AS33" i="2"/>
  <c r="AS44" i="2"/>
  <c r="AS58" i="2"/>
  <c r="AS25" i="2"/>
  <c r="AU5" i="2"/>
  <c r="N74" i="3"/>
  <c r="AP49" i="6" l="1"/>
  <c r="AP53" i="6"/>
  <c r="AP45" i="6"/>
  <c r="AQ48" i="6"/>
  <c r="AQ62" i="6" s="1"/>
  <c r="AQ52" i="6"/>
  <c r="AQ44" i="6"/>
  <c r="AP48" i="6"/>
  <c r="AP44" i="6"/>
  <c r="AP58" i="6" s="1"/>
  <c r="AP52" i="6"/>
  <c r="AS24" i="6"/>
  <c r="AS23" i="6"/>
  <c r="AV11" i="2"/>
  <c r="AT22" i="6"/>
  <c r="AU10" i="2"/>
  <c r="AV6" i="2"/>
  <c r="AT34" i="6"/>
  <c r="AT33" i="6"/>
  <c r="AT32" i="6"/>
  <c r="AV7" i="2"/>
  <c r="AT29" i="6"/>
  <c r="AT28" i="6"/>
  <c r="AT27" i="6"/>
  <c r="AV85" i="2"/>
  <c r="AV88" i="2"/>
  <c r="AV13" i="2" s="1"/>
  <c r="AU16" i="6"/>
  <c r="AP62" i="6"/>
  <c r="AP66" i="6"/>
  <c r="AP63" i="6"/>
  <c r="AP67" i="6"/>
  <c r="AP59" i="6"/>
  <c r="AQ66" i="6"/>
  <c r="AQ58" i="6"/>
  <c r="AQ19" i="6"/>
  <c r="M16" i="6"/>
  <c r="AU69" i="2"/>
  <c r="AT25" i="2"/>
  <c r="AT33" i="2"/>
  <c r="AT44" i="2"/>
  <c r="AT58" i="2"/>
  <c r="AS70" i="2"/>
  <c r="AR15" i="6" s="1"/>
  <c r="AQ45" i="6" l="1"/>
  <c r="AQ59" i="6" s="1"/>
  <c r="AQ53" i="6"/>
  <c r="AQ49" i="6"/>
  <c r="AQ63" i="6" s="1"/>
  <c r="AU29" i="6"/>
  <c r="AU28" i="6"/>
  <c r="AU27" i="6"/>
  <c r="AU34" i="6"/>
  <c r="AU33" i="6"/>
  <c r="AU32" i="6"/>
  <c r="AV5" i="2"/>
  <c r="AT23" i="6"/>
  <c r="AT24" i="6"/>
  <c r="AU22" i="6"/>
  <c r="AV10" i="2"/>
  <c r="AQ67" i="6"/>
  <c r="AT70" i="2"/>
  <c r="AS15" i="6" s="1"/>
  <c r="AS19" i="6" s="1"/>
  <c r="AR18" i="6"/>
  <c r="AR19" i="6"/>
  <c r="M19" i="6"/>
  <c r="M18" i="6"/>
  <c r="AU58" i="2"/>
  <c r="AU25" i="2"/>
  <c r="AU44" i="2"/>
  <c r="AU33" i="2"/>
  <c r="AR44" i="6" l="1"/>
  <c r="AR52" i="6"/>
  <c r="AR48" i="6"/>
  <c r="AS49" i="6"/>
  <c r="AS63" i="6" s="1"/>
  <c r="AS45" i="6"/>
  <c r="AS53" i="6"/>
  <c r="AR45" i="6"/>
  <c r="AR53" i="6"/>
  <c r="AR67" i="6" s="1"/>
  <c r="AR49" i="6"/>
  <c r="AR63" i="6" s="1"/>
  <c r="AU23" i="6"/>
  <c r="AV23" i="6" s="1"/>
  <c r="AU24" i="6"/>
  <c r="AV24" i="6" s="1"/>
  <c r="AV22" i="6"/>
  <c r="AV69" i="2"/>
  <c r="AS67" i="6"/>
  <c r="AR58" i="6"/>
  <c r="AR66" i="6"/>
  <c r="AR62" i="6"/>
  <c r="AR59" i="6"/>
  <c r="M53" i="6"/>
  <c r="M45" i="6"/>
  <c r="M49" i="6"/>
  <c r="M52" i="6"/>
  <c r="M48" i="6"/>
  <c r="M44" i="6"/>
  <c r="AS59" i="6"/>
  <c r="AS18" i="6"/>
  <c r="AU70" i="2"/>
  <c r="AT15" i="6" s="1"/>
  <c r="AS44" i="6" l="1"/>
  <c r="AS58" i="6" s="1"/>
  <c r="AS52" i="6"/>
  <c r="AS66" i="6" s="1"/>
  <c r="AS48" i="6"/>
  <c r="AS62" i="6" s="1"/>
  <c r="AV44" i="2"/>
  <c r="AV58" i="2"/>
  <c r="AV25" i="2"/>
  <c r="AV33" i="2"/>
  <c r="AT18" i="6"/>
  <c r="AT19" i="6"/>
  <c r="AT48" i="6" l="1"/>
  <c r="AT62" i="6" s="1"/>
  <c r="AT44" i="6"/>
  <c r="AT58" i="6" s="1"/>
  <c r="AT52" i="6"/>
  <c r="AT66" i="6" s="1"/>
  <c r="AT49" i="6"/>
  <c r="AT45" i="6"/>
  <c r="AT59" i="6" s="1"/>
  <c r="AT53" i="6"/>
  <c r="AV70" i="2"/>
  <c r="AU15" i="6" s="1"/>
  <c r="AT67" i="6"/>
  <c r="AT63" i="6"/>
  <c r="AU19" i="6" l="1"/>
  <c r="AU18" i="6"/>
  <c r="AU48" i="6" l="1"/>
  <c r="AU44" i="6"/>
  <c r="AU52" i="6"/>
  <c r="AU45" i="6"/>
  <c r="AU53" i="6"/>
  <c r="AU49" i="6"/>
  <c r="AV18" i="6"/>
  <c r="AV19" i="6"/>
  <c r="AU59" i="6" l="1"/>
  <c r="AV45" i="6"/>
  <c r="AU63" i="6"/>
  <c r="AV49" i="6"/>
  <c r="AU67" i="6"/>
  <c r="AV53" i="6"/>
  <c r="AU66" i="6"/>
  <c r="AV52" i="6"/>
  <c r="AU62" i="6"/>
  <c r="AV48" i="6"/>
  <c r="AU58" i="6"/>
  <c r="AV44" i="6"/>
  <c r="AV59" i="6" l="1"/>
  <c r="G73" i="6" s="1"/>
  <c r="F73" i="6"/>
  <c r="F72" i="6"/>
  <c r="AV58" i="6"/>
  <c r="G72" i="6" s="1"/>
  <c r="AV62" i="6"/>
  <c r="G76" i="6" s="1"/>
  <c r="F76" i="6"/>
  <c r="F80" i="6"/>
  <c r="AV66" i="6"/>
  <c r="G80" i="6" s="1"/>
  <c r="F81" i="6"/>
  <c r="AV67" i="6"/>
  <c r="G81" i="6" s="1"/>
  <c r="AV63" i="6"/>
  <c r="G77" i="6" s="1"/>
  <c r="F77" i="6"/>
</calcChain>
</file>

<file path=xl/sharedStrings.xml><?xml version="1.0" encoding="utf-8"?>
<sst xmlns="http://schemas.openxmlformats.org/spreadsheetml/2006/main" count="2095" uniqueCount="506">
  <si>
    <t/>
  </si>
  <si>
    <t>Informácie o účtovnej závierke:</t>
  </si>
  <si>
    <t>Názov účtovnej jednotky:</t>
  </si>
  <si>
    <t>IČO:</t>
  </si>
  <si>
    <t>DIČ:</t>
  </si>
  <si>
    <t>Mesto:</t>
  </si>
  <si>
    <t>Ulica:</t>
  </si>
  <si>
    <t>Obdobie:</t>
  </si>
  <si>
    <t>Typ závierky:</t>
  </si>
  <si>
    <t>Predložená dňa:</t>
  </si>
  <si>
    <t>Zostavená dňa:</t>
  </si>
  <si>
    <t>Schválená dňa:</t>
  </si>
  <si>
    <t>SA uložená dňa:</t>
  </si>
  <si>
    <t>Typ výkazu:</t>
  </si>
  <si>
    <t>Tlačová zostava vytvorená:</t>
  </si>
  <si>
    <t>Fakultná nemocnica s poliklinikou Žilina</t>
  </si>
  <si>
    <t>17335825</t>
  </si>
  <si>
    <t>2020699923</t>
  </si>
  <si>
    <t>Žilina</t>
  </si>
  <si>
    <t>Vojtecha Spanyola 1740/43</t>
  </si>
  <si>
    <t>01/2016 - 12/2016</t>
  </si>
  <si>
    <t>Individuálna riadna</t>
  </si>
  <si>
    <t>23.03.2017</t>
  </si>
  <si>
    <t>26.01.2017</t>
  </si>
  <si>
    <t>Výkaz ziskov a strát Úč ROPO SFOV 2-01 - Výkaz ziskov a strát</t>
  </si>
  <si>
    <t>11.05.2023 10:00:57</t>
  </si>
  <si>
    <t>Číslo účtu alebo skupiny</t>
  </si>
  <si>
    <t>Náklady</t>
  </si>
  <si>
    <t>Číslo riadku</t>
  </si>
  <si>
    <t>2016</t>
  </si>
  <si>
    <t>2015</t>
  </si>
  <si>
    <t>Hlavná činnosť</t>
  </si>
  <si>
    <t>Podnikateľská činnosť</t>
  </si>
  <si>
    <t>a</t>
  </si>
  <si>
    <t>b</t>
  </si>
  <si>
    <t>c</t>
  </si>
  <si>
    <t>1</t>
  </si>
  <si>
    <t>2</t>
  </si>
  <si>
    <t>3</t>
  </si>
  <si>
    <t>4</t>
  </si>
  <si>
    <t>50</t>
  </si>
  <si>
    <t>Spotrebované nákupy (r. 002 až r. 005)</t>
  </si>
  <si>
    <t>501</t>
  </si>
  <si>
    <t>Spotreba materiálu</t>
  </si>
  <si>
    <t>502</t>
  </si>
  <si>
    <t>Spotreba energie</t>
  </si>
  <si>
    <t>504, 507</t>
  </si>
  <si>
    <t>Predaný tovar, Predaná nehnuteľnosť</t>
  </si>
  <si>
    <t>5</t>
  </si>
  <si>
    <t>51</t>
  </si>
  <si>
    <t>Služby (r. 007 až r. 010)</t>
  </si>
  <si>
    <t>6</t>
  </si>
  <si>
    <t>511</t>
  </si>
  <si>
    <t>Opravy a udržiavanie</t>
  </si>
  <si>
    <t>7</t>
  </si>
  <si>
    <t>512</t>
  </si>
  <si>
    <t>Cestovné</t>
  </si>
  <si>
    <t>8</t>
  </si>
  <si>
    <t>513</t>
  </si>
  <si>
    <t>Náklady na reprezentáciu</t>
  </si>
  <si>
    <t>9</t>
  </si>
  <si>
    <t>518</t>
  </si>
  <si>
    <t>Ostatné služby</t>
  </si>
  <si>
    <t>10</t>
  </si>
  <si>
    <t>52</t>
  </si>
  <si>
    <t>Osobné náklady (r. 012 až r. 016)</t>
  </si>
  <si>
    <t>11</t>
  </si>
  <si>
    <t>521</t>
  </si>
  <si>
    <t>Mzdové náklady</t>
  </si>
  <si>
    <t>12</t>
  </si>
  <si>
    <t>524</t>
  </si>
  <si>
    <t>Zákonné sociálne poistenie</t>
  </si>
  <si>
    <t>13</t>
  </si>
  <si>
    <t>525</t>
  </si>
  <si>
    <t>Ostatné sociálne poistenie</t>
  </si>
  <si>
    <t>14</t>
  </si>
  <si>
    <t>527</t>
  </si>
  <si>
    <t>Zákonné sociálne náklady</t>
  </si>
  <si>
    <t>15</t>
  </si>
  <si>
    <t>528</t>
  </si>
  <si>
    <t>Ostatné sociálne náklady</t>
  </si>
  <si>
    <t>16</t>
  </si>
  <si>
    <t>53</t>
  </si>
  <si>
    <t>Dane a poplatky (r. 018 až r. 020)</t>
  </si>
  <si>
    <t>17</t>
  </si>
  <si>
    <t>531</t>
  </si>
  <si>
    <t>Daň z motorových vozidiel</t>
  </si>
  <si>
    <t>18</t>
  </si>
  <si>
    <t>532</t>
  </si>
  <si>
    <t>Daň z nehnuteľnosti</t>
  </si>
  <si>
    <t>19</t>
  </si>
  <si>
    <t>538</t>
  </si>
  <si>
    <t>Ostatné dane a poplatky</t>
  </si>
  <si>
    <t>20</t>
  </si>
  <si>
    <t>54</t>
  </si>
  <si>
    <t>Ostatné náklady na prevádzkovú činnosť (r. 022 až r. 028)</t>
  </si>
  <si>
    <t>21</t>
  </si>
  <si>
    <t>541</t>
  </si>
  <si>
    <t>Zostatková cena predaného dlhodobého nehmotného majetku a dlhodobého hmotného majetku</t>
  </si>
  <si>
    <t>22</t>
  </si>
  <si>
    <t>542</t>
  </si>
  <si>
    <t>Predaný materiál</t>
  </si>
  <si>
    <t>23</t>
  </si>
  <si>
    <t>544</t>
  </si>
  <si>
    <t>Zmluvné pokuty, penále a úroky z omeškania</t>
  </si>
  <si>
    <t>24</t>
  </si>
  <si>
    <t>545</t>
  </si>
  <si>
    <t>Ostatné pokuty, penále a úroky z omeškania</t>
  </si>
  <si>
    <t>25</t>
  </si>
  <si>
    <t>546</t>
  </si>
  <si>
    <t>Odpis pohľadávky</t>
  </si>
  <si>
    <t>26</t>
  </si>
  <si>
    <t>548</t>
  </si>
  <si>
    <t>Ostatné náklady na prevádzkovú činnosť</t>
  </si>
  <si>
    <t>27</t>
  </si>
  <si>
    <t>549</t>
  </si>
  <si>
    <t>Manká a škody</t>
  </si>
  <si>
    <t>28</t>
  </si>
  <si>
    <t>55</t>
  </si>
  <si>
    <t>Odpisy, rezervy a opravné položky z prevádzkovej činnosti a finančnej činnosti a zúčtovanie časového rozlíšenia (r. 030 + r. 031 + r. 036 + r. 039)</t>
  </si>
  <si>
    <t>29</t>
  </si>
  <si>
    <t>551</t>
  </si>
  <si>
    <t>Odpisy dlhodobého nehmotného majetku a dlhodobého hmotného majetku</t>
  </si>
  <si>
    <t>30</t>
  </si>
  <si>
    <t>Rezervy a opravné položky z prevádzkovej činnosti (r. 032 až r. 035)</t>
  </si>
  <si>
    <t>31</t>
  </si>
  <si>
    <t>552</t>
  </si>
  <si>
    <t>Tvorba zákonných rezerv z prevádzkovej činnosti</t>
  </si>
  <si>
    <t>32</t>
  </si>
  <si>
    <t>553</t>
  </si>
  <si>
    <t>Tvorba ostatných rezerv z prevádzkovej činnosti</t>
  </si>
  <si>
    <t>33</t>
  </si>
  <si>
    <t>557</t>
  </si>
  <si>
    <t>Tvorba zákonných opravných položiek z prevádzkovej činnosti</t>
  </si>
  <si>
    <t>34</t>
  </si>
  <si>
    <t>558</t>
  </si>
  <si>
    <t>Tvorba ostatných opravných položiek z prevádzkovej činnosti</t>
  </si>
  <si>
    <t>35</t>
  </si>
  <si>
    <t>56</t>
  </si>
  <si>
    <t>Finančné náklady (r. 041 až r. 048)</t>
  </si>
  <si>
    <t>40</t>
  </si>
  <si>
    <t>563</t>
  </si>
  <si>
    <t>Kurzové straty</t>
  </si>
  <si>
    <t>43</t>
  </si>
  <si>
    <t>568</t>
  </si>
  <si>
    <t>Ostatné finančné náklady</t>
  </si>
  <si>
    <t>47</t>
  </si>
  <si>
    <t>58</t>
  </si>
  <si>
    <t>Náklady na transfery a náklady z odvodu príjmov (r. 055 až r. 063)</t>
  </si>
  <si>
    <t>60</t>
  </si>
  <si>
    <t>587</t>
  </si>
  <si>
    <t>Náklady na ostatné transfery</t>
  </si>
  <si>
    <t>61</t>
  </si>
  <si>
    <t>62</t>
  </si>
  <si>
    <t>Účtové skupiny 50 - 58 súčet (r.001 + r.006 + r.011 + r.017 + r.021 + r.029 + r.040 + r.049 + r.054)</t>
  </si>
  <si>
    <t>64</t>
  </si>
  <si>
    <t>Výnosy, daň z príjmov a výsledok hospodárenia</t>
  </si>
  <si>
    <t>Tržby za vlastné výkony a tovar (r. 066 až r. 068)</t>
  </si>
  <si>
    <t>65</t>
  </si>
  <si>
    <t>66</t>
  </si>
  <si>
    <t>602</t>
  </si>
  <si>
    <t>Tržby z predaja služieb</t>
  </si>
  <si>
    <t>67</t>
  </si>
  <si>
    <t>604, 607</t>
  </si>
  <si>
    <t>Tržby za tovar, Výnosy z nehnuteľnosti na predaj</t>
  </si>
  <si>
    <t>68</t>
  </si>
  <si>
    <t>Aktivácia (r. 075 až r. 078)</t>
  </si>
  <si>
    <t>74</t>
  </si>
  <si>
    <t>621</t>
  </si>
  <si>
    <t>Aktivácia materiálu a tovaru</t>
  </si>
  <si>
    <t>75</t>
  </si>
  <si>
    <t>Ostatné výnosy z prevádzkovej činnosti (r. 084 až r. 089)</t>
  </si>
  <si>
    <t>83</t>
  </si>
  <si>
    <t>641</t>
  </si>
  <si>
    <t>Tržby z predaja dlhodobého nehmotného majetku a dlhodobého hmotného majetku</t>
  </si>
  <si>
    <t>84</t>
  </si>
  <si>
    <t>642</t>
  </si>
  <si>
    <t>Tržby z predaja materiálu</t>
  </si>
  <si>
    <t>85</t>
  </si>
  <si>
    <t>644</t>
  </si>
  <si>
    <t>86</t>
  </si>
  <si>
    <t>646</t>
  </si>
  <si>
    <t>Výnosy z odpísaných pohľadávok</t>
  </si>
  <si>
    <t>88</t>
  </si>
  <si>
    <t>648</t>
  </si>
  <si>
    <t>Ostatné výnosy z prevádzkovej činnosti</t>
  </si>
  <si>
    <t>89</t>
  </si>
  <si>
    <t>Zúčtovanie rezerv a opravných položiek z prevádzkovej činnosti a finančnej činnosti a zúčtovanie časového rozlíšenia (r. 091 + r. 096 +r. 099)</t>
  </si>
  <si>
    <t>90</t>
  </si>
  <si>
    <t>Zúčtovanie rezerv a opravných položiek z prevádzkovej činnosti (r. 092 až r. 095)</t>
  </si>
  <si>
    <t>91</t>
  </si>
  <si>
    <t>652</t>
  </si>
  <si>
    <t>Zúčtovanie zákonných rezerv z prevádzkovej činnosti</t>
  </si>
  <si>
    <t>92</t>
  </si>
  <si>
    <t>653</t>
  </si>
  <si>
    <t>Zúčtovanie ostatných rezerv z prevádzkovej činnosti</t>
  </si>
  <si>
    <t>93</t>
  </si>
  <si>
    <t>657</t>
  </si>
  <si>
    <t>Zúčtovanie zákonných opravných položiek z prevádzkovej činnosti</t>
  </si>
  <si>
    <t>94</t>
  </si>
  <si>
    <t>658</t>
  </si>
  <si>
    <t>Zúčtovanie ostatných opravných položiek z prevádzkovej činnosti</t>
  </si>
  <si>
    <t>95</t>
  </si>
  <si>
    <t>Finančné výnosy (r. 101 až r. 108)</t>
  </si>
  <si>
    <t>100</t>
  </si>
  <si>
    <t>663</t>
  </si>
  <si>
    <t>Kurzové zisky</t>
  </si>
  <si>
    <t>103</t>
  </si>
  <si>
    <t>Výnosy z transferov a rozpočtových príjmov v štátnych rozpočtových organizáciách a príspevkových organizáciách (r. 115 až r. 123)</t>
  </si>
  <si>
    <t>114</t>
  </si>
  <si>
    <t>681</t>
  </si>
  <si>
    <t>Výnosy z bežných transferov zo štátneho rozpočtu</t>
  </si>
  <si>
    <t>115</t>
  </si>
  <si>
    <t>682</t>
  </si>
  <si>
    <t>Výnosy z kapitálových transferov zo štátneho rozpočtu</t>
  </si>
  <si>
    <t>116</t>
  </si>
  <si>
    <t>683</t>
  </si>
  <si>
    <t>Výnosy z bežných transferov od ostatných subjektov verejnej správy</t>
  </si>
  <si>
    <t>117</t>
  </si>
  <si>
    <t>684</t>
  </si>
  <si>
    <t>Výnosy z kapitálových transferov od ostatných subjektov verejnej správy</t>
  </si>
  <si>
    <t>118</t>
  </si>
  <si>
    <t>687</t>
  </si>
  <si>
    <t>Výnosy z bežných transferov od ostatných subjektov mimo verejnej správy</t>
  </si>
  <si>
    <t>121</t>
  </si>
  <si>
    <t>688</t>
  </si>
  <si>
    <t>Výnosy z kapitálových transferov od ostatných subjektov mimo verejnej správy</t>
  </si>
  <si>
    <t>122</t>
  </si>
  <si>
    <t>Účtová trieda 6 súčet (r. 065 + r. 069 + r. 074 + r. 079 + r. 083 + r. 090 + r. 100 + r. 109 + r. 114 + r. 124)</t>
  </si>
  <si>
    <t>134</t>
  </si>
  <si>
    <t>Výsledok hospodárenia pred zdanením (r. 134 mínus r. 064) (+/-)</t>
  </si>
  <si>
    <t>135</t>
  </si>
  <si>
    <t>591</t>
  </si>
  <si>
    <t>Splatná daň z príjmov</t>
  </si>
  <si>
    <t>136</t>
  </si>
  <si>
    <t>Výsledok hospodárenia po zdanení r. 135 mínus (r. 136, r. 137) (+/-)</t>
  </si>
  <si>
    <t>138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</si>
  <si>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</si>
  <si>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</si>
  <si>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</si>
  <si>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</si>
  <si>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</si>
  <si>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</si>
  <si>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</si>
  <si>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</si>
  <si>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</si>
  <si>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</si>
  <si>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</si>
  <si>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</si>
  <si>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</si>
  <si>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</si>
  <si>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</si>
  <si>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</si>
  <si>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</si>
  <si>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</si>
  <si>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</si>
  <si>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</si>
  <si>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</si>
  <si>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503</t>
  </si>
  <si>
    <t>Spotreba ostatných neskladovateľných dodávok</t>
  </si>
  <si>
    <t>Rezervy a opravné položky z finančnej činnosti (r. 037+ r. 038)</t>
  </si>
  <si>
    <t>36</t>
  </si>
  <si>
    <t>554</t>
  </si>
  <si>
    <t>Tvorba rezerv z finančnej činnosti</t>
  </si>
  <si>
    <t>37</t>
  </si>
  <si>
    <t>559</t>
  </si>
  <si>
    <t>Tvorba opravných položiek z finančnej činnosti</t>
  </si>
  <si>
    <t>38</t>
  </si>
  <si>
    <t>555</t>
  </si>
  <si>
    <t>Zúčtovanie komplexných nákladov budúcich období</t>
  </si>
  <si>
    <t>39</t>
  </si>
  <si>
    <t>561</t>
  </si>
  <si>
    <t>Predané cenné papiere a podiely</t>
  </si>
  <si>
    <t>41</t>
  </si>
  <si>
    <t>562</t>
  </si>
  <si>
    <t>Úroky</t>
  </si>
  <si>
    <t>42</t>
  </si>
  <si>
    <t>564</t>
  </si>
  <si>
    <t>Náklady na precenenie cenných papierov</t>
  </si>
  <si>
    <t>44</t>
  </si>
  <si>
    <t>566</t>
  </si>
  <si>
    <t>Náklady na krátkodobý finančný majetok</t>
  </si>
  <si>
    <t>45</t>
  </si>
  <si>
    <t>567</t>
  </si>
  <si>
    <t>Náklady na derivátové operácie</t>
  </si>
  <si>
    <t>46</t>
  </si>
  <si>
    <t>569</t>
  </si>
  <si>
    <t>Manká a škody na finančnom majetku</t>
  </si>
  <si>
    <t>48</t>
  </si>
  <si>
    <t>57</t>
  </si>
  <si>
    <t>Mimoriadne náklady (r. 050 až r. 053)</t>
  </si>
  <si>
    <t>49</t>
  </si>
  <si>
    <t>572</t>
  </si>
  <si>
    <t>Škody</t>
  </si>
  <si>
    <t>574</t>
  </si>
  <si>
    <t>Tvorba rezerv</t>
  </si>
  <si>
    <t>578</t>
  </si>
  <si>
    <t>Ostatné mimoriadne náklady</t>
  </si>
  <si>
    <t>579</t>
  </si>
  <si>
    <t>Tvorba opravných položiek</t>
  </si>
  <si>
    <t>581</t>
  </si>
  <si>
    <t>Náklady na transfery zo štátneho rozpočtu do štátnych rozpočtových organizácií a príspevkových organizácií</t>
  </si>
  <si>
    <t>582</t>
  </si>
  <si>
    <t>Náklady na transfery zo štátneho rozpočtu ostatným subjektom verejnej správy</t>
  </si>
  <si>
    <t>583</t>
  </si>
  <si>
    <t>Náklady na transfery zo štátneho rozpočtu subjektom mimo verejnej správy</t>
  </si>
  <si>
    <t>584</t>
  </si>
  <si>
    <t>Náklady na transfery z rozpočtu obce alebo z rozpočtu vyššieho územného celku do rozpočtových organizácií a príspevkových organizácií zriadených obcou alebo vyšším územným celkom</t>
  </si>
  <si>
    <t>585</t>
  </si>
  <si>
    <t>Náklady na transfery z rozpočtu obce alebo z rozpočtu vyššieho územného celku ostatným subjektom verejnej správy</t>
  </si>
  <si>
    <t>59</t>
  </si>
  <si>
    <t>586</t>
  </si>
  <si>
    <t>Náklady na transfery z rozpočtu obce alebo z rozpočtu vyššieho územného celku subjektom mimo verejnej správy</t>
  </si>
  <si>
    <t>588</t>
  </si>
  <si>
    <t>Náklady z odvodu príjmov</t>
  </si>
  <si>
    <t>589</t>
  </si>
  <si>
    <t>Náklady z budúceho odvodu príjmov</t>
  </si>
  <si>
    <t>63</t>
  </si>
  <si>
    <t>601</t>
  </si>
  <si>
    <t>Tržby za vlastné výrobky</t>
  </si>
  <si>
    <t>Zmena stavu vnútroorganizačných zásob (r. 070 až r. 073)</t>
  </si>
  <si>
    <t>69</t>
  </si>
  <si>
    <t>611</t>
  </si>
  <si>
    <t>Zmena stavu nedokončenej výroby</t>
  </si>
  <si>
    <t>70</t>
  </si>
  <si>
    <t>612</t>
  </si>
  <si>
    <t>Zmena stavu polotovarov</t>
  </si>
  <si>
    <t>71</t>
  </si>
  <si>
    <t>613</t>
  </si>
  <si>
    <t>Zmena stavu výrobkov</t>
  </si>
  <si>
    <t>72</t>
  </si>
  <si>
    <t>614</t>
  </si>
  <si>
    <t>Zmena stavu zvierat</t>
  </si>
  <si>
    <t>73</t>
  </si>
  <si>
    <t>622</t>
  </si>
  <si>
    <t>Aktivácia vnútroorganizačných služieb</t>
  </si>
  <si>
    <t>76</t>
  </si>
  <si>
    <t>623</t>
  </si>
  <si>
    <t>Aktivácia dlhodobého nehmotného majetku</t>
  </si>
  <si>
    <t>77</t>
  </si>
  <si>
    <t>624</t>
  </si>
  <si>
    <t>Aktivácia dlhodobého hmotného majetku</t>
  </si>
  <si>
    <t>78</t>
  </si>
  <si>
    <t>Daňové a colné výnosy a výnosy z poplatkov (r. 080 až r. 082)</t>
  </si>
  <si>
    <t>79</t>
  </si>
  <si>
    <t>631</t>
  </si>
  <si>
    <t>Daňové a colné výnosy štátu</t>
  </si>
  <si>
    <t>80</t>
  </si>
  <si>
    <t>632</t>
  </si>
  <si>
    <t>Daňové výnosy samosprávy</t>
  </si>
  <si>
    <t>81</t>
  </si>
  <si>
    <t>633</t>
  </si>
  <si>
    <t>Výnosy z poplatkov</t>
  </si>
  <si>
    <t>82</t>
  </si>
  <si>
    <t>645</t>
  </si>
  <si>
    <t>87</t>
  </si>
  <si>
    <t>Zúčtovanie rezerv a opravných položiek z finančnej činnosti (r. 097 + r. 098)</t>
  </si>
  <si>
    <t>96</t>
  </si>
  <si>
    <t>654</t>
  </si>
  <si>
    <t>Zúčtovanie rezerv z finančnej činnosti</t>
  </si>
  <si>
    <t>97</t>
  </si>
  <si>
    <t>659</t>
  </si>
  <si>
    <t>Zúčtovanie opravných položiek z finančnej činnosti</t>
  </si>
  <si>
    <t>98</t>
  </si>
  <si>
    <t>655</t>
  </si>
  <si>
    <t>99</t>
  </si>
  <si>
    <t>661</t>
  </si>
  <si>
    <t>Tržby z predaja cenných papierov a podielov</t>
  </si>
  <si>
    <t>101</t>
  </si>
  <si>
    <t>662</t>
  </si>
  <si>
    <t>102</t>
  </si>
  <si>
    <t>664</t>
  </si>
  <si>
    <t>Výnosy z precenenia cenných papierov</t>
  </si>
  <si>
    <t>104</t>
  </si>
  <si>
    <t>665</t>
  </si>
  <si>
    <t>Výnosy z dlhodobého finančného majetku</t>
  </si>
  <si>
    <t>105</t>
  </si>
  <si>
    <t>666</t>
  </si>
  <si>
    <t>Výnosy z krátkodobého finančného majetku</t>
  </si>
  <si>
    <t>106</t>
  </si>
  <si>
    <t>667</t>
  </si>
  <si>
    <t>Výnosy z derivátových operácií</t>
  </si>
  <si>
    <t>107</t>
  </si>
  <si>
    <t>668</t>
  </si>
  <si>
    <t>Ostatné finančné výnosy</t>
  </si>
  <si>
    <t>108</t>
  </si>
  <si>
    <t>Mimoriadne výnosy (r. 110 až r. 113)</t>
  </si>
  <si>
    <t>109</t>
  </si>
  <si>
    <t>672</t>
  </si>
  <si>
    <t>Náhrady škôd</t>
  </si>
  <si>
    <t>110</t>
  </si>
  <si>
    <t>674</t>
  </si>
  <si>
    <t>Zúčtovanie rezerv</t>
  </si>
  <si>
    <t>111</t>
  </si>
  <si>
    <t>678</t>
  </si>
  <si>
    <t>Ostatné mimoriadne výnosy</t>
  </si>
  <si>
    <t>112</t>
  </si>
  <si>
    <t>679</t>
  </si>
  <si>
    <t>Zúčtovanie opravných položiek</t>
  </si>
  <si>
    <t>113</t>
  </si>
  <si>
    <t>685</t>
  </si>
  <si>
    <t>Výnosy z bežných transferov od Európskej únie</t>
  </si>
  <si>
    <t>119</t>
  </si>
  <si>
    <t>686</t>
  </si>
  <si>
    <t>Výnosy z kapitálových transferov od Európskej únie</t>
  </si>
  <si>
    <t>120</t>
  </si>
  <si>
    <t>689</t>
  </si>
  <si>
    <t>Výnosy z odvodu rozpočtových príjmov</t>
  </si>
  <si>
    <t>123</t>
  </si>
  <si>
    <t>Výnosy z transferov a rozpočtových príjmov v obciach, vyšších územných celkoch a v rozpočtových organizáciách a príspevkových organizáciách zriadených obcou alebo vyšším územným celkom (r. 125 až r. 133)</t>
  </si>
  <si>
    <t>124</t>
  </si>
  <si>
    <t>691</t>
  </si>
  <si>
    <t>Výnosy z bežných transferov z rozpočtu obce alebo z rozpočtu vyššieho územného celku v rozpočtových organizáciách a príspevkových organizáciách zriadených obcou alebo vyšším územným celkom</t>
  </si>
  <si>
    <t>125</t>
  </si>
  <si>
    <t>692</t>
  </si>
  <si>
    <t>Výnosy z kapitálových transferov z rozpočtu obce alebo z rozpočtu vyššieho územného celku v rozpočtových organizáciách a príspevkových organizáciách zriadených obcou alebo vyšším územným celkom</t>
  </si>
  <si>
    <t>126</t>
  </si>
  <si>
    <t>693</t>
  </si>
  <si>
    <t>Výnosy samosprávy z bežných transferov zo štátneho rozpočtu a od iných subjektov verejnej správy</t>
  </si>
  <si>
    <t>127</t>
  </si>
  <si>
    <t>694</t>
  </si>
  <si>
    <t>Výnosy samosprávy z kapitálových transferov zo štátneho rozpočtu a od iných subjektov verejnej správy</t>
  </si>
  <si>
    <t>128</t>
  </si>
  <si>
    <t>695</t>
  </si>
  <si>
    <t>Výnosy samosprávy z bežných transferov od Európskej únie</t>
  </si>
  <si>
    <t>129</t>
  </si>
  <si>
    <t>696</t>
  </si>
  <si>
    <t>Výnosy samosprávy z kapitálových transferov od Európskych spoločenstiev</t>
  </si>
  <si>
    <t>130</t>
  </si>
  <si>
    <t>697</t>
  </si>
  <si>
    <t>Výnosy samosprávy z bežných transferov od ostatných subjektov mimo verejnej správy</t>
  </si>
  <si>
    <t>131</t>
  </si>
  <si>
    <t>698</t>
  </si>
  <si>
    <t>Výnosy samosprávy z kapitálových transferov od ostatných subjektov mimo verejnej správy</t>
  </si>
  <si>
    <t>132</t>
  </si>
  <si>
    <t>699</t>
  </si>
  <si>
    <t>Výnosy samosprávy z odvodu rozpočtových príjmov</t>
  </si>
  <si>
    <t>133</t>
  </si>
  <si>
    <t>595</t>
  </si>
  <si>
    <t>Dodatočne platená daň z príjmov</t>
  </si>
  <si>
    <t>137</t>
  </si>
  <si>
    <t>Priemerný percentuálny rast Náklady</t>
  </si>
  <si>
    <t>Kontrolný súčet</t>
  </si>
  <si>
    <t>Primerný rast</t>
  </si>
  <si>
    <t>2016-2022</t>
  </si>
  <si>
    <t>Priemer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</si>
  <si>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</si>
  <si>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</si>
  <si>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</si>
  <si>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</si>
  <si>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</si>
  <si>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</si>
  <si>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</si>
  <si>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</si>
  <si>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</si>
  <si>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</si>
  <si>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</si>
  <si>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</si>
  <si>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</si>
  <si>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</si>
  <si>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</si>
  <si>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</si>
  <si>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</si>
  <si>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</si>
  <si>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</si>
  <si>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</si>
  <si>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Pomocný výmpočet % rastu lietajúcich položiek</t>
  </si>
  <si>
    <t>Pomer z priemeru</t>
  </si>
  <si>
    <t>PRÍNOSY</t>
  </si>
  <si>
    <t>Prínosy</t>
  </si>
  <si>
    <t>Pod činnosť</t>
  </si>
  <si>
    <t>Podnikateľská činnosť výnos</t>
  </si>
  <si>
    <t>CASH FLOW bez PČ</t>
  </si>
  <si>
    <t>CASH FLOW vrátane PČ</t>
  </si>
  <si>
    <t>2019-2022</t>
  </si>
  <si>
    <t>Investičné náklady Variant 0</t>
  </si>
  <si>
    <t>Investičné náklady Variant Rekonštrukcia</t>
  </si>
  <si>
    <t>Investičné náklady Variant Nový PUM</t>
  </si>
  <si>
    <t>Investičné náklady nultý variant</t>
  </si>
  <si>
    <t>Investičné náklady Rekonštrukcia</t>
  </si>
  <si>
    <t>Investičné náklady Nový PUM</t>
  </si>
  <si>
    <t>Discontná sadzba</t>
  </si>
  <si>
    <t>VARIANT 0</t>
  </si>
  <si>
    <t xml:space="preserve">VARIANT Rekonštrukcia </t>
  </si>
  <si>
    <t>VARIANT  Nový PUM</t>
  </si>
  <si>
    <t>INESTIČNÉ NÁKLADY</t>
  </si>
  <si>
    <t>ÚSPORA ENERGIÍ</t>
  </si>
  <si>
    <t>ÚSPORA ŠZM</t>
  </si>
  <si>
    <t>IRR 2057</t>
  </si>
  <si>
    <t>ČSHOP</t>
  </si>
  <si>
    <t>INÉ NÁKLADY</t>
  </si>
  <si>
    <t>Investičné náklady Variant Nový PUM - búracie práce</t>
  </si>
  <si>
    <t>Búracie práce</t>
  </si>
  <si>
    <t>plocha m2</t>
  </si>
  <si>
    <t>obostavaný objem vm3</t>
  </si>
  <si>
    <t>Cena za m2 Eur bez dph</t>
  </si>
  <si>
    <t>cena za m3eur bez DPH</t>
  </si>
  <si>
    <t>cena v eur bez DPH</t>
  </si>
  <si>
    <t>Stavebné práce PUM</t>
  </si>
  <si>
    <t>Medicínske vybavenie PUM</t>
  </si>
  <si>
    <t xml:space="preserve">51 936 667 </t>
  </si>
  <si>
    <t>ZÁKLADNÉ ÚDAJE</t>
  </si>
  <si>
    <t>ZÁKLADNÝ CASH FLOW - Nediskontovaný</t>
  </si>
  <si>
    <t>CASH FLOW - Diskontovaný</t>
  </si>
  <si>
    <t>Investičný variant</t>
  </si>
  <si>
    <t>Investičné náklady Variant Rekonštrukcia - med vybavenie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</si>
</sst>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€_-;\-* #,##0.00\ _€_-;_-* &quot;-&quot;??\ _€_-;_-@_-"/>
    <numFmt numFmtId="164" formatCode="dd/mm/yyyy\ hh:mm:ss"/>
    <numFmt numFmtId="165" formatCode="0.0%"/>
    <numFmt numFmtId="166" formatCode="_-* #,##0\ _€_-;\-* #,##0\ _€_-;_-* &quot;-&quot;??\ _€_-;_-@_-"/>
    <numFmt numFmtId="167" formatCode="#,##0.00_ ;\-#,##0.00\ "/>
    <numFmt numFmtId="168" formatCode="0.000%"/>
    <numFmt numFmtId="169" formatCode="_-* #,##0.00\ _€_-;\-* #,##0.00\ _€_-;_-* &quot;-&quot;???\ _€_-;_-@_-"/>
    <numFmt numFmtId="170" formatCode="0.0000%"/>
    <numFmt numFmtId="171" formatCode="0.00000%"/>
    <numFmt numFmtId="172" formatCode="0.0000000%"/>
    <numFmt numFmtId="173" formatCode="_-* #,##0\ _€_-;\-* #,##0\ _€_-;_-* &quot;-&quot;??\ _€_-;_-@"/>
  </numFmts>
  <fonts count="17" x14ac:knownFonts="1">
    <font>
      <sz val="11"/>
      <color theme="1"/>
      <name val="Calibri"/>
      <family val="2"/>
      <charset val="238"/>
      <scheme val="minor"/>
    </font>
    <font>
      <b/>
      <i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none"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33">
    <xf numFmtId="0" fontId="0" fillId="0" borderId="0" xfId="0"/>
    <xf numFmtId="0" fontId="2" fillId="0" borderId="4" xfId="0" applyFont="1" applyBorder="1" applyAlignment="1" applyProtection="1">
      <alignment horizontal="left" vertical="center"/>
      <protection locked="0"/>
    </xf>
    <xf numFmtId="164" fontId="2" fillId="0" borderId="4" xfId="0" applyNumberFormat="1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49" fontId="0" fillId="0" borderId="5" xfId="0" applyNumberFormat="1" applyBorder="1"/>
    <xf numFmtId="49" fontId="3" fillId="0" borderId="5" xfId="0" applyNumberFormat="1" applyFont="1" applyBorder="1"/>
    <xf numFmtId="49" fontId="0" fillId="0" borderId="5" xfId="0" applyNumberFormat="1" applyBorder="1" applyAlignment="1">
      <alignment horizontal="center" vertical="center"/>
    </xf>
    <xf numFmtId="39" fontId="0" fillId="0" borderId="5" xfId="0" applyNumberFormat="1" applyBorder="1"/>
    <xf numFmtId="39" fontId="0" fillId="0" borderId="16" xfId="0" applyNumberFormat="1" applyBorder="1"/>
    <xf numFmtId="39" fontId="0" fillId="0" borderId="18" xfId="0" applyNumberFormat="1" applyBorder="1"/>
    <xf numFmtId="39" fontId="0" fillId="0" borderId="19" xfId="0" applyNumberFormat="1" applyBorder="1"/>
    <xf numFmtId="49" fontId="0" fillId="0" borderId="15" xfId="0" applyNumberFormat="1" applyBorder="1"/>
    <xf numFmtId="49" fontId="0" fillId="0" borderId="17" xfId="0" applyNumberFormat="1" applyBorder="1"/>
    <xf numFmtId="49" fontId="0" fillId="0" borderId="23" xfId="0" applyNumberFormat="1" applyBorder="1"/>
    <xf numFmtId="49" fontId="3" fillId="3" borderId="5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39" fontId="0" fillId="0" borderId="0" xfId="0" applyNumberFormat="1"/>
    <xf numFmtId="49" fontId="3" fillId="3" borderId="6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10" fontId="4" fillId="5" borderId="0" xfId="2" applyNumberFormat="1" applyFont="1" applyFill="1" applyBorder="1"/>
    <xf numFmtId="39" fontId="0" fillId="0" borderId="6" xfId="0" applyNumberFormat="1" applyBorder="1"/>
    <xf numFmtId="10" fontId="0" fillId="0" borderId="0" xfId="0" applyNumberFormat="1"/>
    <xf numFmtId="49" fontId="6" fillId="0" borderId="5" xfId="0" applyNumberFormat="1" applyFont="1" applyBorder="1"/>
    <xf numFmtId="49" fontId="6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6" borderId="5" xfId="0" applyNumberFormat="1" applyFont="1" applyFill="1" applyBorder="1"/>
    <xf numFmtId="49" fontId="3" fillId="6" borderId="5" xfId="0" applyNumberFormat="1" applyFont="1" applyFill="1" applyBorder="1" applyAlignment="1">
      <alignment horizontal="center" vertical="center"/>
    </xf>
    <xf numFmtId="39" fontId="4" fillId="6" borderId="5" xfId="0" applyNumberFormat="1" applyFont="1" applyFill="1" applyBorder="1"/>
    <xf numFmtId="49" fontId="3" fillId="6" borderId="12" xfId="0" applyNumberFormat="1" applyFont="1" applyFill="1" applyBorder="1"/>
    <xf numFmtId="49" fontId="3" fillId="6" borderId="13" xfId="0" applyNumberFormat="1" applyFont="1" applyFill="1" applyBorder="1"/>
    <xf numFmtId="49" fontId="3" fillId="6" borderId="13" xfId="0" applyNumberFormat="1" applyFont="1" applyFill="1" applyBorder="1" applyAlignment="1">
      <alignment horizontal="center" vertical="center"/>
    </xf>
    <xf numFmtId="39" fontId="4" fillId="6" borderId="13" xfId="0" applyNumberFormat="1" applyFont="1" applyFill="1" applyBorder="1"/>
    <xf numFmtId="39" fontId="4" fillId="6" borderId="14" xfId="0" applyNumberFormat="1" applyFont="1" applyFill="1" applyBorder="1"/>
    <xf numFmtId="49" fontId="0" fillId="0" borderId="18" xfId="0" applyNumberFormat="1" applyBorder="1"/>
    <xf numFmtId="49" fontId="0" fillId="0" borderId="18" xfId="0" applyNumberFormat="1" applyBorder="1" applyAlignment="1">
      <alignment horizontal="center" vertical="center"/>
    </xf>
    <xf numFmtId="49" fontId="3" fillId="6" borderId="7" xfId="0" applyNumberFormat="1" applyFont="1" applyFill="1" applyBorder="1"/>
    <xf numFmtId="49" fontId="3" fillId="6" borderId="7" xfId="0" applyNumberFormat="1" applyFont="1" applyFill="1" applyBorder="1" applyAlignment="1">
      <alignment horizontal="center" vertical="center"/>
    </xf>
    <xf numFmtId="39" fontId="4" fillId="6" borderId="7" xfId="0" applyNumberFormat="1" applyFont="1" applyFill="1" applyBorder="1"/>
    <xf numFmtId="49" fontId="0" fillId="0" borderId="21" xfId="0" applyNumberFormat="1" applyBorder="1"/>
    <xf numFmtId="49" fontId="0" fillId="0" borderId="6" xfId="0" applyNumberFormat="1" applyBorder="1"/>
    <xf numFmtId="49" fontId="0" fillId="0" borderId="6" xfId="0" applyNumberFormat="1" applyBorder="1" applyAlignment="1">
      <alignment horizontal="center" vertical="center"/>
    </xf>
    <xf numFmtId="49" fontId="3" fillId="6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39" fontId="0" fillId="0" borderId="4" xfId="0" applyNumberFormat="1" applyBorder="1"/>
    <xf numFmtId="49" fontId="3" fillId="6" borderId="28" xfId="0" applyNumberFormat="1" applyFont="1" applyFill="1" applyBorder="1"/>
    <xf numFmtId="49" fontId="3" fillId="6" borderId="29" xfId="0" applyNumberFormat="1" applyFont="1" applyFill="1" applyBorder="1"/>
    <xf numFmtId="49" fontId="3" fillId="6" borderId="29" xfId="0" applyNumberFormat="1" applyFont="1" applyFill="1" applyBorder="1" applyAlignment="1">
      <alignment horizontal="center" vertical="center"/>
    </xf>
    <xf numFmtId="49" fontId="0" fillId="0" borderId="31" xfId="0" applyNumberFormat="1" applyBorder="1"/>
    <xf numFmtId="39" fontId="0" fillId="0" borderId="32" xfId="0" applyNumberFormat="1" applyBorder="1"/>
    <xf numFmtId="49" fontId="0" fillId="0" borderId="33" xfId="0" applyNumberFormat="1" applyBorder="1"/>
    <xf numFmtId="49" fontId="0" fillId="0" borderId="34" xfId="0" applyNumberFormat="1" applyBorder="1"/>
    <xf numFmtId="49" fontId="0" fillId="0" borderId="34" xfId="0" applyNumberFormat="1" applyBorder="1" applyAlignment="1">
      <alignment horizontal="center" vertical="center"/>
    </xf>
    <xf numFmtId="39" fontId="0" fillId="0" borderId="34" xfId="0" applyNumberFormat="1" applyBorder="1"/>
    <xf numFmtId="39" fontId="4" fillId="6" borderId="29" xfId="0" applyNumberFormat="1" applyFont="1" applyFill="1" applyBorder="1"/>
    <xf numFmtId="49" fontId="4" fillId="6" borderId="5" xfId="0" applyNumberFormat="1" applyFont="1" applyFill="1" applyBorder="1"/>
    <xf numFmtId="49" fontId="4" fillId="6" borderId="5" xfId="0" applyNumberFormat="1" applyFont="1" applyFill="1" applyBorder="1" applyAlignment="1">
      <alignment horizontal="center" vertical="center"/>
    </xf>
    <xf numFmtId="49" fontId="4" fillId="6" borderId="15" xfId="0" applyNumberFormat="1" applyFont="1" applyFill="1" applyBorder="1"/>
    <xf numFmtId="49" fontId="7" fillId="6" borderId="15" xfId="0" applyNumberFormat="1" applyFont="1" applyFill="1" applyBorder="1"/>
    <xf numFmtId="39" fontId="0" fillId="6" borderId="13" xfId="0" applyNumberFormat="1" applyFill="1" applyBorder="1"/>
    <xf numFmtId="49" fontId="3" fillId="8" borderId="25" xfId="0" applyNumberFormat="1" applyFont="1" applyFill="1" applyBorder="1"/>
    <xf numFmtId="49" fontId="3" fillId="8" borderId="26" xfId="0" applyNumberFormat="1" applyFont="1" applyFill="1" applyBorder="1"/>
    <xf numFmtId="49" fontId="3" fillId="8" borderId="26" xfId="0" applyNumberFormat="1" applyFont="1" applyFill="1" applyBorder="1" applyAlignment="1">
      <alignment horizontal="center" vertical="center"/>
    </xf>
    <xf numFmtId="39" fontId="4" fillId="8" borderId="26" xfId="0" applyNumberFormat="1" applyFont="1" applyFill="1" applyBorder="1"/>
    <xf numFmtId="39" fontId="4" fillId="8" borderId="27" xfId="0" applyNumberFormat="1" applyFont="1" applyFill="1" applyBorder="1"/>
    <xf numFmtId="49" fontId="3" fillId="5" borderId="25" xfId="0" applyNumberFormat="1" applyFont="1" applyFill="1" applyBorder="1"/>
    <xf numFmtId="49" fontId="3" fillId="5" borderId="26" xfId="0" applyNumberFormat="1" applyFont="1" applyFill="1" applyBorder="1"/>
    <xf numFmtId="49" fontId="3" fillId="5" borderId="26" xfId="0" applyNumberFormat="1" applyFont="1" applyFill="1" applyBorder="1" applyAlignment="1">
      <alignment horizontal="center" vertical="center"/>
    </xf>
    <xf numFmtId="39" fontId="4" fillId="5" borderId="26" xfId="0" applyNumberFormat="1" applyFont="1" applyFill="1" applyBorder="1"/>
    <xf numFmtId="10" fontId="4" fillId="5" borderId="26" xfId="2" applyNumberFormat="1" applyFont="1" applyFill="1" applyBorder="1"/>
    <xf numFmtId="39" fontId="4" fillId="8" borderId="36" xfId="0" applyNumberFormat="1" applyFont="1" applyFill="1" applyBorder="1"/>
    <xf numFmtId="49" fontId="7" fillId="8" borderId="25" xfId="0" applyNumberFormat="1" applyFont="1" applyFill="1" applyBorder="1"/>
    <xf numFmtId="49" fontId="7" fillId="8" borderId="26" xfId="0" applyNumberFormat="1" applyFont="1" applyFill="1" applyBorder="1"/>
    <xf numFmtId="49" fontId="7" fillId="8" borderId="26" xfId="0" applyNumberFormat="1" applyFont="1" applyFill="1" applyBorder="1" applyAlignment="1">
      <alignment horizontal="center" vertical="center"/>
    </xf>
    <xf numFmtId="39" fontId="0" fillId="8" borderId="26" xfId="0" applyNumberFormat="1" applyFill="1" applyBorder="1"/>
    <xf numFmtId="39" fontId="0" fillId="8" borderId="27" xfId="0" applyNumberFormat="1" applyFill="1" applyBorder="1"/>
    <xf numFmtId="10" fontId="4" fillId="6" borderId="13" xfId="2" applyNumberFormat="1" applyFont="1" applyFill="1" applyBorder="1"/>
    <xf numFmtId="165" fontId="0" fillId="0" borderId="5" xfId="2" applyNumberFormat="1" applyFont="1" applyBorder="1"/>
    <xf numFmtId="10" fontId="4" fillId="6" borderId="14" xfId="2" applyNumberFormat="1" applyFont="1" applyFill="1" applyBorder="1"/>
    <xf numFmtId="165" fontId="0" fillId="0" borderId="16" xfId="2" applyNumberFormat="1" applyFont="1" applyBorder="1"/>
    <xf numFmtId="165" fontId="0" fillId="0" borderId="18" xfId="2" applyNumberFormat="1" applyFont="1" applyBorder="1"/>
    <xf numFmtId="165" fontId="0" fillId="0" borderId="19" xfId="2" applyNumberFormat="1" applyFont="1" applyBorder="1"/>
    <xf numFmtId="49" fontId="3" fillId="7" borderId="22" xfId="0" applyNumberFormat="1" applyFont="1" applyFill="1" applyBorder="1"/>
    <xf numFmtId="49" fontId="4" fillId="6" borderId="23" xfId="0" applyNumberFormat="1" applyFont="1" applyFill="1" applyBorder="1"/>
    <xf numFmtId="49" fontId="7" fillId="6" borderId="23" xfId="0" applyNumberFormat="1" applyFont="1" applyFill="1" applyBorder="1"/>
    <xf numFmtId="49" fontId="0" fillId="0" borderId="37" xfId="0" applyNumberFormat="1" applyBorder="1"/>
    <xf numFmtId="165" fontId="0" fillId="0" borderId="6" xfId="2" applyNumberFormat="1" applyFont="1" applyBorder="1"/>
    <xf numFmtId="39" fontId="4" fillId="6" borderId="38" xfId="0" applyNumberFormat="1" applyFont="1" applyFill="1" applyBorder="1"/>
    <xf numFmtId="49" fontId="4" fillId="6" borderId="4" xfId="0" applyNumberFormat="1" applyFont="1" applyFill="1" applyBorder="1" applyAlignment="1">
      <alignment horizontal="center" vertical="center"/>
    </xf>
    <xf numFmtId="39" fontId="4" fillId="6" borderId="4" xfId="0" applyNumberFormat="1" applyFont="1" applyFill="1" applyBorder="1"/>
    <xf numFmtId="10" fontId="4" fillId="6" borderId="4" xfId="2" applyNumberFormat="1" applyFont="1" applyFill="1" applyBorder="1"/>
    <xf numFmtId="49" fontId="3" fillId="7" borderId="28" xfId="0" applyNumberFormat="1" applyFont="1" applyFill="1" applyBorder="1"/>
    <xf numFmtId="49" fontId="3" fillId="7" borderId="29" xfId="0" applyNumberFormat="1" applyFont="1" applyFill="1" applyBorder="1" applyAlignment="1">
      <alignment horizontal="center" vertical="center"/>
    </xf>
    <xf numFmtId="39" fontId="4" fillId="7" borderId="29" xfId="0" applyNumberFormat="1" applyFont="1" applyFill="1" applyBorder="1"/>
    <xf numFmtId="9" fontId="4" fillId="7" borderId="29" xfId="2" applyFont="1" applyFill="1" applyBorder="1"/>
    <xf numFmtId="9" fontId="4" fillId="7" borderId="30" xfId="2" applyFont="1" applyFill="1" applyBorder="1"/>
    <xf numFmtId="49" fontId="4" fillId="6" borderId="31" xfId="0" applyNumberFormat="1" applyFont="1" applyFill="1" applyBorder="1"/>
    <xf numFmtId="10" fontId="4" fillId="6" borderId="32" xfId="2" applyNumberFormat="1" applyFont="1" applyFill="1" applyBorder="1"/>
    <xf numFmtId="49" fontId="3" fillId="6" borderId="31" xfId="0" applyNumberFormat="1" applyFont="1" applyFill="1" applyBorder="1"/>
    <xf numFmtId="39" fontId="4" fillId="6" borderId="0" xfId="0" applyNumberFormat="1" applyFont="1" applyFill="1"/>
    <xf numFmtId="39" fontId="4" fillId="8" borderId="0" xfId="0" applyNumberFormat="1" applyFont="1" applyFill="1"/>
    <xf numFmtId="39" fontId="0" fillId="8" borderId="0" xfId="0" applyNumberFormat="1" applyFill="1"/>
    <xf numFmtId="49" fontId="3" fillId="3" borderId="0" xfId="0" applyNumberFormat="1" applyFont="1" applyFill="1" applyAlignment="1">
      <alignment horizontal="center" vertical="center"/>
    </xf>
    <xf numFmtId="10" fontId="4" fillId="6" borderId="0" xfId="2" applyNumberFormat="1" applyFont="1" applyFill="1" applyBorder="1"/>
    <xf numFmtId="165" fontId="0" fillId="0" borderId="0" xfId="2" applyNumberFormat="1" applyFont="1" applyBorder="1"/>
    <xf numFmtId="9" fontId="4" fillId="7" borderId="0" xfId="2" applyFont="1" applyFill="1" applyBorder="1"/>
    <xf numFmtId="39" fontId="4" fillId="6" borderId="39" xfId="0" applyNumberFormat="1" applyFont="1" applyFill="1" applyBorder="1"/>
    <xf numFmtId="39" fontId="0" fillId="0" borderId="10" xfId="0" applyNumberFormat="1" applyBorder="1"/>
    <xf numFmtId="39" fontId="0" fillId="0" borderId="20" xfId="0" applyNumberFormat="1" applyBorder="1"/>
    <xf numFmtId="166" fontId="0" fillId="0" borderId="4" xfId="0" applyNumberFormat="1" applyBorder="1"/>
    <xf numFmtId="0" fontId="0" fillId="0" borderId="4" xfId="0" applyBorder="1"/>
    <xf numFmtId="39" fontId="4" fillId="6" borderId="28" xfId="0" applyNumberFormat="1" applyFont="1" applyFill="1" applyBorder="1"/>
    <xf numFmtId="39" fontId="0" fillId="0" borderId="31" xfId="0" applyNumberFormat="1" applyBorder="1"/>
    <xf numFmtId="0" fontId="0" fillId="0" borderId="32" xfId="0" applyBorder="1"/>
    <xf numFmtId="39" fontId="0" fillId="0" borderId="33" xfId="0" applyNumberFormat="1" applyBorder="1"/>
    <xf numFmtId="166" fontId="4" fillId="6" borderId="29" xfId="1" applyNumberFormat="1" applyFont="1" applyFill="1" applyBorder="1"/>
    <xf numFmtId="166" fontId="4" fillId="6" borderId="30" xfId="1" applyNumberFormat="1" applyFont="1" applyFill="1" applyBorder="1"/>
    <xf numFmtId="49" fontId="3" fillId="3" borderId="10" xfId="0" applyNumberFormat="1" applyFont="1" applyFill="1" applyBorder="1" applyAlignment="1">
      <alignment horizontal="center" vertical="center"/>
    </xf>
    <xf numFmtId="39" fontId="0" fillId="0" borderId="8" xfId="0" applyNumberFormat="1" applyBorder="1"/>
    <xf numFmtId="39" fontId="4" fillId="6" borderId="40" xfId="0" applyNumberFormat="1" applyFont="1" applyFill="1" applyBorder="1"/>
    <xf numFmtId="39" fontId="0" fillId="0" borderId="41" xfId="0" applyNumberFormat="1" applyBorder="1"/>
    <xf numFmtId="39" fontId="0" fillId="0" borderId="42" xfId="0" applyNumberFormat="1" applyBorder="1"/>
    <xf numFmtId="39" fontId="4" fillId="6" borderId="10" xfId="0" applyNumberFormat="1" applyFont="1" applyFill="1" applyBorder="1"/>
    <xf numFmtId="39" fontId="0" fillId="6" borderId="39" xfId="0" applyNumberFormat="1" applyFill="1" applyBorder="1"/>
    <xf numFmtId="39" fontId="0" fillId="8" borderId="36" xfId="0" applyNumberFormat="1" applyFill="1" applyBorder="1"/>
    <xf numFmtId="49" fontId="3" fillId="3" borderId="11" xfId="0" applyNumberFormat="1" applyFont="1" applyFill="1" applyBorder="1" applyAlignment="1">
      <alignment horizontal="center" vertical="center"/>
    </xf>
    <xf numFmtId="166" fontId="4" fillId="6" borderId="43" xfId="1" applyNumberFormat="1" applyFont="1" applyFill="1" applyBorder="1"/>
    <xf numFmtId="166" fontId="0" fillId="0" borderId="24" xfId="1" applyNumberFormat="1" applyFont="1" applyBorder="1"/>
    <xf numFmtId="0" fontId="0" fillId="0" borderId="24" xfId="0" applyBorder="1"/>
    <xf numFmtId="49" fontId="3" fillId="3" borderId="28" xfId="0" applyNumberFormat="1" applyFont="1" applyFill="1" applyBorder="1" applyAlignment="1">
      <alignment horizontal="center" vertical="center"/>
    </xf>
    <xf numFmtId="49" fontId="3" fillId="3" borderId="30" xfId="0" applyNumberFormat="1" applyFont="1" applyFill="1" applyBorder="1" applyAlignment="1">
      <alignment horizontal="center" vertical="center"/>
    </xf>
    <xf numFmtId="49" fontId="3" fillId="3" borderId="31" xfId="0" applyNumberFormat="1" applyFont="1" applyFill="1" applyBorder="1" applyAlignment="1">
      <alignment horizontal="center" vertical="center"/>
    </xf>
    <xf numFmtId="49" fontId="3" fillId="3" borderId="32" xfId="0" applyNumberFormat="1" applyFont="1" applyFill="1" applyBorder="1" applyAlignment="1">
      <alignment horizontal="center" vertical="center"/>
    </xf>
    <xf numFmtId="39" fontId="4" fillId="6" borderId="31" xfId="0" applyNumberFormat="1" applyFont="1" applyFill="1" applyBorder="1"/>
    <xf numFmtId="10" fontId="0" fillId="0" borderId="32" xfId="0" applyNumberFormat="1" applyBorder="1"/>
    <xf numFmtId="10" fontId="0" fillId="0" borderId="35" xfId="0" applyNumberFormat="1" applyBorder="1"/>
    <xf numFmtId="49" fontId="3" fillId="3" borderId="44" xfId="0" applyNumberFormat="1" applyFont="1" applyFill="1" applyBorder="1" applyAlignment="1">
      <alignment horizontal="center" vertical="center"/>
    </xf>
    <xf numFmtId="49" fontId="3" fillId="3" borderId="45" xfId="0" applyNumberFormat="1" applyFont="1" applyFill="1" applyBorder="1" applyAlignment="1">
      <alignment horizontal="center" vertical="center"/>
    </xf>
    <xf numFmtId="39" fontId="4" fillId="6" borderId="46" xfId="0" applyNumberFormat="1" applyFont="1" applyFill="1" applyBorder="1"/>
    <xf numFmtId="10" fontId="4" fillId="6" borderId="30" xfId="0" applyNumberFormat="1" applyFont="1" applyFill="1" applyBorder="1"/>
    <xf numFmtId="0" fontId="0" fillId="0" borderId="48" xfId="0" applyBorder="1"/>
    <xf numFmtId="0" fontId="0" fillId="0" borderId="49" xfId="0" applyBorder="1"/>
    <xf numFmtId="0" fontId="0" fillId="0" borderId="45" xfId="0" applyBorder="1"/>
    <xf numFmtId="166" fontId="0" fillId="0" borderId="31" xfId="1" applyNumberFormat="1" applyFont="1" applyBorder="1"/>
    <xf numFmtId="166" fontId="0" fillId="0" borderId="33" xfId="1" applyNumberFormat="1" applyFont="1" applyBorder="1"/>
    <xf numFmtId="166" fontId="4" fillId="6" borderId="28" xfId="0" applyNumberFormat="1" applyFont="1" applyFill="1" applyBorder="1"/>
    <xf numFmtId="166" fontId="4" fillId="6" borderId="29" xfId="0" applyNumberFormat="1" applyFont="1" applyFill="1" applyBorder="1"/>
    <xf numFmtId="166" fontId="4" fillId="6" borderId="30" xfId="0" applyNumberFormat="1" applyFont="1" applyFill="1" applyBorder="1"/>
    <xf numFmtId="0" fontId="0" fillId="9" borderId="0" xfId="0" applyFill="1"/>
    <xf numFmtId="10" fontId="0" fillId="0" borderId="0" xfId="2" applyNumberFormat="1" applyFont="1"/>
    <xf numFmtId="9" fontId="4" fillId="6" borderId="28" xfId="2" applyFont="1" applyFill="1" applyBorder="1"/>
    <xf numFmtId="10" fontId="4" fillId="6" borderId="28" xfId="2" applyNumberFormat="1" applyFont="1" applyFill="1" applyBorder="1"/>
    <xf numFmtId="166" fontId="4" fillId="6" borderId="43" xfId="0" applyNumberFormat="1" applyFont="1" applyFill="1" applyBorder="1"/>
    <xf numFmtId="39" fontId="0" fillId="0" borderId="44" xfId="0" applyNumberFormat="1" applyBorder="1"/>
    <xf numFmtId="10" fontId="0" fillId="0" borderId="45" xfId="0" applyNumberFormat="1" applyBorder="1"/>
    <xf numFmtId="10" fontId="0" fillId="0" borderId="4" xfId="0" applyNumberFormat="1" applyBorder="1"/>
    <xf numFmtId="10" fontId="4" fillId="6" borderId="43" xfId="2" applyNumberFormat="1" applyFont="1" applyFill="1" applyBorder="1"/>
    <xf numFmtId="166" fontId="0" fillId="0" borderId="48" xfId="1" applyNumberFormat="1" applyFont="1" applyBorder="1"/>
    <xf numFmtId="10" fontId="0" fillId="0" borderId="34" xfId="0" applyNumberFormat="1" applyBorder="1"/>
    <xf numFmtId="0" fontId="0" fillId="0" borderId="34" xfId="0" applyBorder="1"/>
    <xf numFmtId="0" fontId="0" fillId="0" borderId="35" xfId="0" applyBorder="1"/>
    <xf numFmtId="10" fontId="4" fillId="6" borderId="29" xfId="2" applyNumberFormat="1" applyFont="1" applyFill="1" applyBorder="1"/>
    <xf numFmtId="10" fontId="0" fillId="0" borderId="41" xfId="0" applyNumberFormat="1" applyBorder="1"/>
    <xf numFmtId="0" fontId="0" fillId="0" borderId="31" xfId="0" applyBorder="1"/>
    <xf numFmtId="0" fontId="0" fillId="0" borderId="33" xfId="0" applyBorder="1"/>
    <xf numFmtId="0" fontId="0" fillId="6" borderId="28" xfId="0" applyFill="1" applyBorder="1"/>
    <xf numFmtId="0" fontId="0" fillId="6" borderId="29" xfId="0" applyFill="1" applyBorder="1"/>
    <xf numFmtId="0" fontId="0" fillId="6" borderId="30" xfId="0" applyFill="1" applyBorder="1"/>
    <xf numFmtId="10" fontId="4" fillId="6" borderId="40" xfId="0" applyNumberFormat="1" applyFont="1" applyFill="1" applyBorder="1"/>
    <xf numFmtId="0" fontId="0" fillId="0" borderId="44" xfId="0" applyBorder="1"/>
    <xf numFmtId="0" fontId="0" fillId="6" borderId="46" xfId="0" applyFill="1" applyBorder="1"/>
    <xf numFmtId="0" fontId="0" fillId="6" borderId="50" xfId="0" applyFill="1" applyBorder="1"/>
    <xf numFmtId="0" fontId="0" fillId="6" borderId="47" xfId="0" applyFill="1" applyBorder="1"/>
    <xf numFmtId="10" fontId="0" fillId="0" borderId="51" xfId="0" applyNumberFormat="1" applyBorder="1"/>
    <xf numFmtId="10" fontId="0" fillId="6" borderId="30" xfId="0" applyNumberFormat="1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39" fontId="4" fillId="0" borderId="31" xfId="0" applyNumberFormat="1" applyFont="1" applyBorder="1"/>
    <xf numFmtId="39" fontId="0" fillId="0" borderId="36" xfId="0" applyNumberFormat="1" applyBorder="1"/>
    <xf numFmtId="10" fontId="0" fillId="0" borderId="0" xfId="2" applyNumberFormat="1" applyFont="1" applyBorder="1"/>
    <xf numFmtId="39" fontId="0" fillId="6" borderId="5" xfId="0" applyNumberFormat="1" applyFill="1" applyBorder="1"/>
    <xf numFmtId="167" fontId="0" fillId="0" borderId="0" xfId="0" applyNumberFormat="1"/>
    <xf numFmtId="49" fontId="3" fillId="8" borderId="5" xfId="0" applyNumberFormat="1" applyFont="1" applyFill="1" applyBorder="1"/>
    <xf numFmtId="49" fontId="3" fillId="8" borderId="5" xfId="0" applyNumberFormat="1" applyFont="1" applyFill="1" applyBorder="1" applyAlignment="1">
      <alignment horizontal="center" vertical="center"/>
    </xf>
    <xf numFmtId="39" fontId="0" fillId="8" borderId="5" xfId="0" applyNumberFormat="1" applyFill="1" applyBorder="1"/>
    <xf numFmtId="49" fontId="3" fillId="3" borderId="4" xfId="0" applyNumberFormat="1" applyFont="1" applyFill="1" applyBorder="1" applyAlignment="1">
      <alignment horizontal="center" vertical="center"/>
    </xf>
    <xf numFmtId="43" fontId="0" fillId="0" borderId="0" xfId="1" applyFont="1"/>
    <xf numFmtId="168" fontId="0" fillId="0" borderId="0" xfId="2" applyNumberFormat="1" applyFont="1"/>
    <xf numFmtId="10" fontId="0" fillId="6" borderId="0" xfId="0" applyNumberFormat="1" applyFill="1"/>
    <xf numFmtId="37" fontId="0" fillId="8" borderId="36" xfId="0" applyNumberFormat="1" applyFill="1" applyBorder="1"/>
    <xf numFmtId="10" fontId="4" fillId="0" borderId="44" xfId="2" applyNumberFormat="1" applyFont="1" applyFill="1" applyBorder="1"/>
    <xf numFmtId="10" fontId="0" fillId="5" borderId="51" xfId="0" applyNumberFormat="1" applyFill="1" applyBorder="1"/>
    <xf numFmtId="37" fontId="0" fillId="10" borderId="44" xfId="1" applyNumberFormat="1" applyFont="1" applyFill="1" applyBorder="1"/>
    <xf numFmtId="37" fontId="0" fillId="10" borderId="49" xfId="0" applyNumberFormat="1" applyFill="1" applyBorder="1"/>
    <xf numFmtId="10" fontId="0" fillId="0" borderId="4" xfId="2" applyNumberFormat="1" applyFont="1" applyBorder="1"/>
    <xf numFmtId="10" fontId="0" fillId="6" borderId="0" xfId="2" applyNumberFormat="1" applyFont="1" applyFill="1" applyBorder="1"/>
    <xf numFmtId="10" fontId="0" fillId="0" borderId="31" xfId="2" applyNumberFormat="1" applyFont="1" applyBorder="1"/>
    <xf numFmtId="10" fontId="4" fillId="6" borderId="31" xfId="2" applyNumberFormat="1" applyFont="1" applyFill="1" applyBorder="1"/>
    <xf numFmtId="49" fontId="3" fillId="11" borderId="12" xfId="0" applyNumberFormat="1" applyFont="1" applyFill="1" applyBorder="1"/>
    <xf numFmtId="49" fontId="3" fillId="11" borderId="13" xfId="0" applyNumberFormat="1" applyFont="1" applyFill="1" applyBorder="1"/>
    <xf numFmtId="49" fontId="3" fillId="11" borderId="13" xfId="0" applyNumberFormat="1" applyFont="1" applyFill="1" applyBorder="1" applyAlignment="1">
      <alignment horizontal="center" vertical="center"/>
    </xf>
    <xf numFmtId="39" fontId="4" fillId="11" borderId="13" xfId="0" applyNumberFormat="1" applyFont="1" applyFill="1" applyBorder="1"/>
    <xf numFmtId="39" fontId="4" fillId="11" borderId="39" xfId="0" applyNumberFormat="1" applyFont="1" applyFill="1" applyBorder="1"/>
    <xf numFmtId="39" fontId="4" fillId="11" borderId="46" xfId="0" applyNumberFormat="1" applyFont="1" applyFill="1" applyBorder="1"/>
    <xf numFmtId="10" fontId="4" fillId="11" borderId="40" xfId="0" applyNumberFormat="1" applyFont="1" applyFill="1" applyBorder="1"/>
    <xf numFmtId="166" fontId="4" fillId="11" borderId="29" xfId="0" applyNumberFormat="1" applyFont="1" applyFill="1" applyBorder="1"/>
    <xf numFmtId="171" fontId="4" fillId="6" borderId="29" xfId="0" applyNumberFormat="1" applyFont="1" applyFill="1" applyBorder="1"/>
    <xf numFmtId="49" fontId="3" fillId="0" borderId="25" xfId="0" applyNumberFormat="1" applyFont="1" applyBorder="1"/>
    <xf numFmtId="49" fontId="3" fillId="0" borderId="26" xfId="0" applyNumberFormat="1" applyFont="1" applyBorder="1"/>
    <xf numFmtId="49" fontId="3" fillId="0" borderId="26" xfId="0" applyNumberFormat="1" applyFont="1" applyBorder="1" applyAlignment="1">
      <alignment horizontal="center" vertical="center"/>
    </xf>
    <xf numFmtId="39" fontId="4" fillId="0" borderId="26" xfId="0" applyNumberFormat="1" applyFont="1" applyBorder="1"/>
    <xf numFmtId="39" fontId="4" fillId="0" borderId="36" xfId="0" applyNumberFormat="1" applyFont="1" applyBorder="1"/>
    <xf numFmtId="39" fontId="0" fillId="6" borderId="10" xfId="0" applyNumberFormat="1" applyFill="1" applyBorder="1"/>
    <xf numFmtId="39" fontId="0" fillId="8" borderId="10" xfId="0" applyNumberFormat="1" applyFill="1" applyBorder="1"/>
    <xf numFmtId="39" fontId="0" fillId="6" borderId="4" xfId="0" applyNumberFormat="1" applyFill="1" applyBorder="1"/>
    <xf numFmtId="0" fontId="0" fillId="6" borderId="4" xfId="0" applyFill="1" applyBorder="1"/>
    <xf numFmtId="0" fontId="0" fillId="9" borderId="4" xfId="0" applyFill="1" applyBorder="1"/>
    <xf numFmtId="169" fontId="0" fillId="0" borderId="4" xfId="0" applyNumberFormat="1" applyBorder="1"/>
    <xf numFmtId="49" fontId="3" fillId="3" borderId="24" xfId="0" applyNumberFormat="1" applyFont="1" applyFill="1" applyBorder="1" applyAlignment="1">
      <alignment horizontal="center" vertical="center"/>
    </xf>
    <xf numFmtId="39" fontId="0" fillId="6" borderId="24" xfId="0" applyNumberFormat="1" applyFill="1" applyBorder="1"/>
    <xf numFmtId="43" fontId="0" fillId="0" borderId="24" xfId="1" applyFont="1" applyBorder="1"/>
    <xf numFmtId="0" fontId="0" fillId="6" borderId="24" xfId="0" applyFill="1" applyBorder="1"/>
    <xf numFmtId="39" fontId="0" fillId="0" borderId="11" xfId="0" applyNumberFormat="1" applyBorder="1"/>
    <xf numFmtId="39" fontId="0" fillId="6" borderId="31" xfId="0" applyNumberFormat="1" applyFill="1" applyBorder="1"/>
    <xf numFmtId="0" fontId="0" fillId="6" borderId="32" xfId="0" applyFill="1" applyBorder="1"/>
    <xf numFmtId="10" fontId="0" fillId="0" borderId="32" xfId="2" applyNumberFormat="1" applyFont="1" applyBorder="1"/>
    <xf numFmtId="39" fontId="0" fillId="6" borderId="32" xfId="0" applyNumberFormat="1" applyFill="1" applyBorder="1"/>
    <xf numFmtId="10" fontId="0" fillId="6" borderId="32" xfId="2" applyNumberFormat="1" applyFont="1" applyFill="1" applyBorder="1"/>
    <xf numFmtId="172" fontId="0" fillId="0" borderId="31" xfId="2" applyNumberFormat="1" applyFont="1" applyBorder="1"/>
    <xf numFmtId="39" fontId="0" fillId="8" borderId="32" xfId="0" applyNumberFormat="1" applyFill="1" applyBorder="1"/>
    <xf numFmtId="49" fontId="3" fillId="3" borderId="35" xfId="0" applyNumberFormat="1" applyFont="1" applyFill="1" applyBorder="1" applyAlignment="1">
      <alignment horizontal="center" vertical="center"/>
    </xf>
    <xf numFmtId="172" fontId="0" fillId="6" borderId="0" xfId="0" applyNumberFormat="1" applyFill="1"/>
    <xf numFmtId="10" fontId="4" fillId="0" borderId="0" xfId="2" applyNumberFormat="1" applyFont="1" applyFill="1" applyBorder="1"/>
    <xf numFmtId="10" fontId="0" fillId="0" borderId="28" xfId="2" applyNumberFormat="1" applyFont="1" applyBorder="1"/>
    <xf numFmtId="10" fontId="0" fillId="0" borderId="29" xfId="2" applyNumberFormat="1" applyFont="1" applyBorder="1"/>
    <xf numFmtId="10" fontId="0" fillId="0" borderId="30" xfId="2" applyNumberFormat="1" applyFont="1" applyBorder="1"/>
    <xf numFmtId="49" fontId="6" fillId="0" borderId="10" xfId="0" applyNumberFormat="1" applyFont="1" applyBorder="1"/>
    <xf numFmtId="0" fontId="0" fillId="0" borderId="52" xfId="0" applyBorder="1"/>
    <xf numFmtId="10" fontId="8" fillId="0" borderId="55" xfId="0" applyNumberFormat="1" applyFont="1" applyBorder="1"/>
    <xf numFmtId="43" fontId="9" fillId="0" borderId="0" xfId="1" applyFont="1"/>
    <xf numFmtId="43" fontId="0" fillId="0" borderId="0" xfId="0" applyNumberFormat="1"/>
    <xf numFmtId="10" fontId="0" fillId="9" borderId="0" xfId="0" applyNumberFormat="1" applyFill="1"/>
    <xf numFmtId="9" fontId="0" fillId="0" borderId="0" xfId="2" applyFont="1"/>
    <xf numFmtId="0" fontId="10" fillId="0" borderId="0" xfId="0" applyFont="1"/>
    <xf numFmtId="0" fontId="11" fillId="0" borderId="0" xfId="0" applyFont="1" applyAlignment="1">
      <alignment horizontal="center"/>
    </xf>
    <xf numFmtId="0" fontId="4" fillId="9" borderId="0" xfId="0" applyFont="1" applyFill="1"/>
    <xf numFmtId="43" fontId="0" fillId="9" borderId="0" xfId="0" applyNumberFormat="1" applyFill="1"/>
    <xf numFmtId="43" fontId="0" fillId="0" borderId="0" xfId="1" applyFont="1" applyFill="1"/>
    <xf numFmtId="0" fontId="0" fillId="0" borderId="0" xfId="0" applyAlignment="1">
      <alignment horizontal="center"/>
    </xf>
    <xf numFmtId="43" fontId="0" fillId="0" borderId="0" xfId="1" applyFont="1" applyFill="1" applyAlignment="1">
      <alignment horizontal="center"/>
    </xf>
    <xf numFmtId="43" fontId="0" fillId="8" borderId="24" xfId="1" applyFont="1" applyFill="1" applyBorder="1"/>
    <xf numFmtId="43" fontId="0" fillId="8" borderId="4" xfId="1" applyFont="1" applyFill="1" applyBorder="1"/>
    <xf numFmtId="43" fontId="12" fillId="0" borderId="32" xfId="0" applyNumberFormat="1" applyFont="1" applyBorder="1" applyAlignment="1">
      <alignment horizontal="center" vertical="center"/>
    </xf>
    <xf numFmtId="43" fontId="12" fillId="0" borderId="35" xfId="0" applyNumberFormat="1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3" fillId="12" borderId="30" xfId="0" applyFont="1" applyFill="1" applyBorder="1" applyAlignment="1">
      <alignment horizontal="center" vertical="center"/>
    </xf>
    <xf numFmtId="0" fontId="13" fillId="12" borderId="43" xfId="0" applyFont="1" applyFill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10" fontId="12" fillId="0" borderId="5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3" fillId="12" borderId="59" xfId="0" applyFont="1" applyFill="1" applyBorder="1"/>
    <xf numFmtId="0" fontId="12" fillId="0" borderId="60" xfId="0" applyFont="1" applyBorder="1"/>
    <xf numFmtId="0" fontId="12" fillId="0" borderId="61" xfId="0" applyFont="1" applyBorder="1"/>
    <xf numFmtId="0" fontId="12" fillId="0" borderId="62" xfId="0" applyFont="1" applyBorder="1"/>
    <xf numFmtId="0" fontId="12" fillId="0" borderId="63" xfId="0" applyFont="1" applyBorder="1"/>
    <xf numFmtId="170" fontId="0" fillId="6" borderId="31" xfId="2" applyNumberFormat="1" applyFont="1" applyFill="1" applyBorder="1"/>
    <xf numFmtId="168" fontId="0" fillId="6" borderId="31" xfId="2" applyNumberFormat="1" applyFont="1" applyFill="1" applyBorder="1"/>
    <xf numFmtId="49" fontId="3" fillId="3" borderId="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166" fontId="0" fillId="0" borderId="4" xfId="1" applyNumberFormat="1" applyFont="1" applyBorder="1"/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166" fontId="0" fillId="0" borderId="32" xfId="1" applyNumberFormat="1" applyFont="1" applyBorder="1"/>
    <xf numFmtId="166" fontId="0" fillId="0" borderId="34" xfId="1" applyNumberFormat="1" applyFont="1" applyBorder="1"/>
    <xf numFmtId="166" fontId="0" fillId="0" borderId="35" xfId="1" applyNumberFormat="1" applyFont="1" applyBorder="1"/>
    <xf numFmtId="0" fontId="4" fillId="0" borderId="43" xfId="0" applyFont="1" applyBorder="1"/>
    <xf numFmtId="9" fontId="0" fillId="0" borderId="52" xfId="2" applyFont="1" applyBorder="1"/>
    <xf numFmtId="0" fontId="0" fillId="0" borderId="60" xfId="0" applyBorder="1"/>
    <xf numFmtId="0" fontId="0" fillId="0" borderId="61" xfId="0" applyBorder="1"/>
    <xf numFmtId="0" fontId="14" fillId="0" borderId="0" xfId="0" applyFont="1"/>
    <xf numFmtId="43" fontId="0" fillId="0" borderId="24" xfId="0" applyNumberFormat="1" applyBorder="1" applyAlignment="1">
      <alignment horizontal="center" vertical="center"/>
    </xf>
    <xf numFmtId="43" fontId="0" fillId="0" borderId="24" xfId="1" applyFont="1" applyBorder="1" applyAlignment="1">
      <alignment horizontal="center" vertical="center"/>
    </xf>
    <xf numFmtId="0" fontId="15" fillId="0" borderId="59" xfId="0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10" fontId="0" fillId="6" borderId="4" xfId="2" applyNumberFormat="1" applyFont="1" applyFill="1" applyBorder="1"/>
    <xf numFmtId="10" fontId="0" fillId="8" borderId="4" xfId="2" applyNumberFormat="1" applyFont="1" applyFill="1" applyBorder="1"/>
    <xf numFmtId="49" fontId="3" fillId="3" borderId="52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/>
    </xf>
    <xf numFmtId="49" fontId="3" fillId="3" borderId="65" xfId="0" applyNumberFormat="1" applyFont="1" applyFill="1" applyBorder="1" applyAlignment="1">
      <alignment horizontal="center" vertical="center"/>
    </xf>
    <xf numFmtId="49" fontId="3" fillId="0" borderId="15" xfId="0" applyNumberFormat="1" applyFont="1" applyBorder="1"/>
    <xf numFmtId="10" fontId="0" fillId="8" borderId="32" xfId="2" applyNumberFormat="1" applyFont="1" applyFill="1" applyBorder="1"/>
    <xf numFmtId="49" fontId="3" fillId="0" borderId="17" xfId="0" applyNumberFormat="1" applyFont="1" applyBorder="1"/>
    <xf numFmtId="49" fontId="3" fillId="0" borderId="18" xfId="0" applyNumberFormat="1" applyFont="1" applyBorder="1"/>
    <xf numFmtId="49" fontId="3" fillId="0" borderId="20" xfId="0" applyNumberFormat="1" applyFont="1" applyBorder="1" applyAlignment="1">
      <alignment horizontal="center" vertical="center"/>
    </xf>
    <xf numFmtId="10" fontId="0" fillId="0" borderId="34" xfId="2" applyNumberFormat="1" applyFont="1" applyBorder="1"/>
    <xf numFmtId="10" fontId="0" fillId="0" borderId="35" xfId="2" applyNumberFormat="1" applyFont="1" applyBorder="1"/>
    <xf numFmtId="49" fontId="3" fillId="5" borderId="36" xfId="0" applyNumberFormat="1" applyFont="1" applyFill="1" applyBorder="1" applyAlignment="1">
      <alignment horizontal="center" vertical="center"/>
    </xf>
    <xf numFmtId="39" fontId="4" fillId="5" borderId="25" xfId="0" applyNumberFormat="1" applyFont="1" applyFill="1" applyBorder="1"/>
    <xf numFmtId="10" fontId="4" fillId="5" borderId="27" xfId="2" applyNumberFormat="1" applyFont="1" applyFill="1" applyBorder="1"/>
    <xf numFmtId="166" fontId="0" fillId="0" borderId="53" xfId="0" applyNumberFormat="1" applyBorder="1"/>
    <xf numFmtId="166" fontId="0" fillId="0" borderId="66" xfId="0" applyNumberFormat="1" applyBorder="1"/>
    <xf numFmtId="166" fontId="0" fillId="0" borderId="67" xfId="0" applyNumberFormat="1" applyBorder="1"/>
    <xf numFmtId="0" fontId="0" fillId="0" borderId="0" xfId="0" applyFill="1" applyBorder="1"/>
    <xf numFmtId="10" fontId="0" fillId="0" borderId="0" xfId="0" applyNumberFormat="1" applyFill="1" applyBorder="1"/>
    <xf numFmtId="37" fontId="0" fillId="0" borderId="0" xfId="1" applyNumberFormat="1" applyFont="1" applyFill="1" applyBorder="1"/>
    <xf numFmtId="37" fontId="0" fillId="0" borderId="0" xfId="0" applyNumberFormat="1" applyFill="1" applyBorder="1"/>
    <xf numFmtId="10" fontId="0" fillId="0" borderId="0" xfId="2" applyNumberFormat="1" applyFont="1" applyFill="1" applyBorder="1"/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39" fontId="4" fillId="0" borderId="0" xfId="0" applyNumberFormat="1" applyFont="1" applyFill="1"/>
    <xf numFmtId="173" fontId="16" fillId="4" borderId="4" xfId="0" applyNumberFormat="1" applyFont="1" applyFill="1" applyBorder="1"/>
    <xf numFmtId="170" fontId="0" fillId="0" borderId="0" xfId="2" applyNumberFormat="1" applyFont="1" applyFill="1" applyBorder="1"/>
    <xf numFmtId="49" fontId="3" fillId="3" borderId="5" xfId="0" applyNumberFormat="1" applyFont="1" applyFill="1" applyBorder="1" applyAlignment="1">
      <alignment horizontal="center" vertical="center" wrapText="1"/>
    </xf>
    <xf numFmtId="0" fontId="0" fillId="4" borderId="7" xfId="0" applyFill="1" applyBorder="1" applyAlignment="1">
      <alignment wrapText="1"/>
    </xf>
    <xf numFmtId="49" fontId="3" fillId="3" borderId="5" xfId="0" applyNumberFormat="1" applyFont="1" applyFill="1" applyBorder="1" applyAlignment="1">
      <alignment horizontal="center" vertical="center"/>
    </xf>
    <xf numFmtId="0" fontId="0" fillId="4" borderId="7" xfId="0" applyFill="1" applyBorder="1"/>
    <xf numFmtId="49" fontId="3" fillId="3" borderId="12" xfId="0" applyNumberFormat="1" applyFont="1" applyFill="1" applyBorder="1" applyAlignment="1">
      <alignment horizontal="center" vertical="center" wrapText="1"/>
    </xf>
    <xf numFmtId="0" fontId="0" fillId="4" borderId="64" xfId="0" applyFill="1" applyBorder="1" applyAlignment="1">
      <alignment wrapText="1"/>
    </xf>
    <xf numFmtId="49" fontId="3" fillId="3" borderId="13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</cellXfs>
  <cellStyles count="3">
    <cellStyle name="Čiarka" xfId="1" builtinId="3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B1" workbookViewId="0">
      <selection activeCell="C7" sqref="C7"/>
    </sheetView>
  </sheetViews>
  <sheetFormatPr defaultRowHeight="15" x14ac:dyDescent="0.25"/>
  <cols>
    <col min="1" max="1" width="22.28515625" customWidth="1" collapsed="1"/>
    <col min="2" max="2" width="60.5703125" customWidth="1" collapsed="1"/>
    <col min="3" max="3" width="56.140625" customWidth="1" collapsed="1"/>
  </cols>
  <sheetData>
    <row r="1" spans="1:2" ht="15" customHeight="1" x14ac:dyDescent="0.25">
      <c r="A1" s="5" t="s">
        <v>1</v>
      </c>
      <c r="B1" s="6"/>
    </row>
    <row r="2" spans="1:2" ht="15" customHeight="1" x14ac:dyDescent="0.25">
      <c r="A2" s="4" t="s">
        <v>2</v>
      </c>
      <c r="B2" s="1" t="s">
        <v>15</v>
      </c>
    </row>
    <row r="3" spans="1:2" ht="15" customHeight="1" x14ac:dyDescent="0.25">
      <c r="A3" s="4" t="s">
        <v>3</v>
      </c>
      <c r="B3" s="1" t="s">
        <v>16</v>
      </c>
    </row>
    <row r="4" spans="1:2" ht="15" customHeight="1" x14ac:dyDescent="0.25">
      <c r="A4" s="4" t="s">
        <v>4</v>
      </c>
      <c r="B4" s="1" t="s">
        <v>17</v>
      </c>
    </row>
    <row r="5" spans="1:2" ht="15" customHeight="1" x14ac:dyDescent="0.25">
      <c r="A5" s="4" t="s">
        <v>5</v>
      </c>
      <c r="B5" s="1" t="s">
        <v>18</v>
      </c>
    </row>
    <row r="6" spans="1:2" ht="15" customHeight="1" x14ac:dyDescent="0.25">
      <c r="A6" s="4" t="s">
        <v>6</v>
      </c>
      <c r="B6" s="1" t="s">
        <v>19</v>
      </c>
    </row>
    <row r="7" spans="1:2" ht="15" customHeight="1" x14ac:dyDescent="0.25">
      <c r="A7" s="3" t="s">
        <v>7</v>
      </c>
      <c r="B7" s="1" t="s">
        <v>20</v>
      </c>
    </row>
    <row r="8" spans="1:2" ht="15" customHeight="1" x14ac:dyDescent="0.25">
      <c r="A8" s="3" t="s">
        <v>8</v>
      </c>
      <c r="B8" s="1" t="s">
        <v>21</v>
      </c>
    </row>
    <row r="9" spans="1:2" ht="15" customHeight="1" x14ac:dyDescent="0.25">
      <c r="A9" s="3" t="s">
        <v>9</v>
      </c>
      <c r="B9" s="1" t="s">
        <v>22</v>
      </c>
    </row>
    <row r="10" spans="1:2" ht="15" customHeight="1" x14ac:dyDescent="0.25">
      <c r="A10" s="3" t="s">
        <v>10</v>
      </c>
      <c r="B10" s="1" t="s">
        <v>23</v>
      </c>
    </row>
    <row r="11" spans="1:2" ht="15" customHeight="1" x14ac:dyDescent="0.25">
      <c r="A11" s="3" t="s">
        <v>11</v>
      </c>
      <c r="B11" s="1" t="s">
        <v>0</v>
      </c>
    </row>
    <row r="12" spans="1:2" ht="15" customHeight="1" x14ac:dyDescent="0.25">
      <c r="A12" s="3" t="s">
        <v>12</v>
      </c>
      <c r="B12" s="1" t="s">
        <v>0</v>
      </c>
    </row>
    <row r="13" spans="1:2" ht="15" customHeight="1" x14ac:dyDescent="0.25">
      <c r="A13" s="3" t="s">
        <v>13</v>
      </c>
      <c r="B13" s="1" t="s">
        <v>24</v>
      </c>
    </row>
    <row r="14" spans="1:2" ht="15" customHeight="1" x14ac:dyDescent="0.25">
      <c r="A14" s="3" t="s">
        <v>14</v>
      </c>
      <c r="B14" s="2" t="s">
        <v>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V82"/>
  <sheetViews>
    <sheetView tabSelected="1" zoomScale="70" zoomScaleNormal="70" workbookViewId="0">
      <selection activeCell="J75" sqref="J75"/>
    </sheetView>
  </sheetViews>
  <sheetFormatPr defaultRowHeight="15" x14ac:dyDescent="0.25"/>
  <cols>
    <col min="5" max="5" width="32.5703125" customWidth="1"/>
    <col min="6" max="6" width="17.7109375" bestFit="1" customWidth="1"/>
    <col min="7" max="7" width="23.140625" bestFit="1" customWidth="1"/>
    <col min="8" max="11" width="15.42578125" bestFit="1" customWidth="1"/>
    <col min="12" max="12" width="16.42578125" bestFit="1" customWidth="1"/>
    <col min="13" max="13" width="16.7109375" bestFit="1" customWidth="1"/>
    <col min="14" max="14" width="16.42578125" bestFit="1" customWidth="1"/>
    <col min="15" max="46" width="16.5703125" bestFit="1" customWidth="1"/>
    <col min="47" max="47" width="16.7109375" bestFit="1" customWidth="1"/>
    <col min="48" max="48" width="18" bestFit="1" customWidth="1"/>
  </cols>
  <sheetData>
    <row r="1" spans="5:47" ht="15.75" thickBot="1" x14ac:dyDescent="0.3"/>
    <row r="2" spans="5:47" ht="30" x14ac:dyDescent="0.25">
      <c r="E2" s="289" t="s">
        <v>504</v>
      </c>
      <c r="F2" s="282" t="s">
        <v>497</v>
      </c>
      <c r="G2" s="277" t="s">
        <v>493</v>
      </c>
      <c r="H2" s="277" t="s">
        <v>494</v>
      </c>
      <c r="I2" s="277" t="s">
        <v>495</v>
      </c>
      <c r="J2" s="278" t="s">
        <v>496</v>
      </c>
      <c r="K2" s="275"/>
    </row>
    <row r="3" spans="5:47" x14ac:dyDescent="0.25">
      <c r="E3" s="284" t="s">
        <v>492</v>
      </c>
      <c r="F3" s="287">
        <f>H3*J3</f>
        <v>4328800</v>
      </c>
      <c r="G3" s="276"/>
      <c r="H3" s="276">
        <f>12338+9306</f>
        <v>21644</v>
      </c>
      <c r="I3" s="276"/>
      <c r="J3" s="279">
        <v>200</v>
      </c>
    </row>
    <row r="4" spans="5:47" x14ac:dyDescent="0.25">
      <c r="E4" s="284" t="s">
        <v>478</v>
      </c>
      <c r="F4" s="287">
        <f>M22</f>
        <v>925069.65990430897</v>
      </c>
      <c r="G4" s="276"/>
      <c r="H4" s="276"/>
      <c r="I4" s="276"/>
      <c r="J4" s="279"/>
    </row>
    <row r="5" spans="5:47" ht="15.75" x14ac:dyDescent="0.25">
      <c r="E5" s="284" t="s">
        <v>479</v>
      </c>
      <c r="F5" s="288">
        <f>G5*I5</f>
        <v>94406600</v>
      </c>
      <c r="G5" s="276">
        <v>65108</v>
      </c>
      <c r="H5" s="276"/>
      <c r="I5" s="276">
        <v>1450</v>
      </c>
      <c r="J5" s="279"/>
      <c r="M5" s="286"/>
    </row>
    <row r="6" spans="5:47" x14ac:dyDescent="0.25">
      <c r="E6" s="284" t="s">
        <v>498</v>
      </c>
      <c r="F6" s="288">
        <f>G6*I6</f>
        <v>155990000.00000003</v>
      </c>
      <c r="G6" s="321">
        <v>77995.000000000015</v>
      </c>
      <c r="H6" s="276"/>
      <c r="I6" s="276">
        <v>2000</v>
      </c>
      <c r="J6" s="279"/>
    </row>
    <row r="7" spans="5:47" x14ac:dyDescent="0.25">
      <c r="E7" s="284" t="s">
        <v>499</v>
      </c>
      <c r="F7" s="288">
        <v>51996666.666666657</v>
      </c>
      <c r="G7" s="276"/>
      <c r="H7" s="276"/>
      <c r="I7" s="276"/>
      <c r="J7" s="279"/>
    </row>
    <row r="8" spans="5:47" x14ac:dyDescent="0.25">
      <c r="E8" s="284" t="s">
        <v>480</v>
      </c>
      <c r="F8" s="288">
        <f>F6+F7</f>
        <v>207986666.66666669</v>
      </c>
      <c r="G8" s="276"/>
      <c r="H8" s="276"/>
      <c r="I8" s="276">
        <v>2000</v>
      </c>
      <c r="J8" s="279"/>
    </row>
    <row r="9" spans="5:47" ht="15.75" thickBot="1" x14ac:dyDescent="0.3">
      <c r="E9" s="285" t="s">
        <v>481</v>
      </c>
      <c r="F9" s="283">
        <v>0.04</v>
      </c>
      <c r="G9" s="280"/>
      <c r="H9" s="280"/>
      <c r="I9" s="280"/>
      <c r="J9" s="281"/>
    </row>
    <row r="11" spans="5:47" ht="15.75" x14ac:dyDescent="0.25">
      <c r="F11" s="286" t="s">
        <v>500</v>
      </c>
    </row>
    <row r="14" spans="5:47" x14ac:dyDescent="0.25">
      <c r="E14" s="250" t="s">
        <v>501</v>
      </c>
      <c r="F14" s="17" t="s">
        <v>29</v>
      </c>
      <c r="G14" s="17" t="s">
        <v>237</v>
      </c>
      <c r="H14" s="17" t="s">
        <v>238</v>
      </c>
      <c r="I14" s="17" t="s">
        <v>239</v>
      </c>
      <c r="J14" s="17" t="s">
        <v>240</v>
      </c>
      <c r="K14" s="17" t="s">
        <v>241</v>
      </c>
      <c r="L14" s="121" t="s">
        <v>242</v>
      </c>
      <c r="M14" s="129" t="s">
        <v>243</v>
      </c>
      <c r="N14" s="17" t="s">
        <v>244</v>
      </c>
      <c r="O14" s="17" t="s">
        <v>245</v>
      </c>
      <c r="P14" s="17" t="s">
        <v>246</v>
      </c>
      <c r="Q14" s="17" t="s">
        <v>247</v>
      </c>
      <c r="R14" s="17" t="s">
        <v>248</v>
      </c>
      <c r="S14" s="17" t="s">
        <v>249</v>
      </c>
      <c r="T14" s="17" t="s">
        <v>250</v>
      </c>
      <c r="U14" s="17" t="s">
        <v>251</v>
      </c>
      <c r="V14" s="17" t="s">
        <v>252</v>
      </c>
      <c r="W14" s="17" t="s">
        <v>253</v>
      </c>
      <c r="X14" s="17" t="s">
        <v>254</v>
      </c>
      <c r="Y14" s="17" t="s">
        <v>255</v>
      </c>
      <c r="Z14" s="17" t="s">
        <v>256</v>
      </c>
      <c r="AA14" s="17" t="s">
        <v>257</v>
      </c>
      <c r="AB14" s="17" t="s">
        <v>446</v>
      </c>
      <c r="AC14" s="17" t="s">
        <v>447</v>
      </c>
      <c r="AD14" s="17" t="s">
        <v>448</v>
      </c>
      <c r="AE14" s="17" t="s">
        <v>449</v>
      </c>
      <c r="AF14" s="17" t="s">
        <v>450</v>
      </c>
      <c r="AG14" s="17" t="s">
        <v>451</v>
      </c>
      <c r="AH14" s="17" t="s">
        <v>452</v>
      </c>
      <c r="AI14" s="17" t="s">
        <v>453</v>
      </c>
      <c r="AJ14" s="17" t="s">
        <v>454</v>
      </c>
      <c r="AK14" s="17" t="s">
        <v>455</v>
      </c>
      <c r="AL14" s="17" t="s">
        <v>456</v>
      </c>
      <c r="AM14" s="17" t="s">
        <v>457</v>
      </c>
      <c r="AN14" s="17" t="s">
        <v>458</v>
      </c>
      <c r="AO14" s="17" t="s">
        <v>459</v>
      </c>
      <c r="AP14" s="17" t="s">
        <v>460</v>
      </c>
      <c r="AQ14" s="17" t="s">
        <v>461</v>
      </c>
      <c r="AR14" s="17" t="s">
        <v>462</v>
      </c>
      <c r="AS14" s="17" t="s">
        <v>463</v>
      </c>
      <c r="AT14" s="17" t="s">
        <v>464</v>
      </c>
      <c r="AU14" s="17" t="s">
        <v>465</v>
      </c>
    </row>
    <row r="15" spans="5:47" x14ac:dyDescent="0.25">
      <c r="E15" t="s">
        <v>27</v>
      </c>
      <c r="F15" s="244">
        <f>'Hlavná činnosť_Náklady'!E70</f>
        <v>51938935.280000009</v>
      </c>
      <c r="G15" s="244">
        <f>'Hlavná činnosť_Náklady'!F70</f>
        <v>53702047.700000003</v>
      </c>
      <c r="H15" s="244">
        <f>'Hlavná činnosť_Náklady'!G70</f>
        <v>56498073.949999996</v>
      </c>
      <c r="I15" s="244">
        <f>'Hlavná činnosť_Náklady'!H70</f>
        <v>67799892.870000005</v>
      </c>
      <c r="J15" s="244">
        <f>'Hlavná činnosť_Náklady'!I70</f>
        <v>72469035.00999999</v>
      </c>
      <c r="K15" s="244">
        <f>'Hlavná činnosť_Náklady'!J70</f>
        <v>88462500.930000007</v>
      </c>
      <c r="L15" s="244">
        <f>'Hlavná činnosť_Náklady'!K70</f>
        <v>100463507.74999999</v>
      </c>
      <c r="M15" s="244">
        <f>'Hlavná činnosť_Náklady'!N70</f>
        <v>102917204.61059257</v>
      </c>
      <c r="N15" s="244">
        <f>'Hlavná činnosť_Náklady'!O70</f>
        <v>109304253.07945788</v>
      </c>
      <c r="O15" s="244">
        <f>'Hlavná činnosť_Náklady'!P70</f>
        <v>115752795.9047285</v>
      </c>
      <c r="P15" s="244">
        <f>'Hlavná činnosť_Náklady'!Q70</f>
        <v>122244469.58283167</v>
      </c>
      <c r="Q15" s="244">
        <f>'Hlavná činnosť_Náklady'!R70</f>
        <v>128761411.3997786</v>
      </c>
      <c r="R15" s="244">
        <f>'Hlavná činnosť_Náklady'!S70</f>
        <v>135286387.74000236</v>
      </c>
      <c r="S15" s="244">
        <f>'Hlavná činnosť_Náklady'!T70</f>
        <v>141802903.29402778</v>
      </c>
      <c r="T15" s="244">
        <f>'Hlavná činnosť_Náklady'!U70</f>
        <v>148295291.46172267</v>
      </c>
      <c r="U15" s="244">
        <f>'Hlavná činnosť_Náklady'!V70</f>
        <v>154748786.59275785</v>
      </c>
      <c r="V15" s="244">
        <f>'Hlavná činnosť_Náklady'!W70</f>
        <v>161149578.98329541</v>
      </c>
      <c r="W15" s="244">
        <f>'Hlavná činnosť_Náklady'!X70</f>
        <v>167484853.76120293</v>
      </c>
      <c r="X15" s="244">
        <f>'Hlavná činnosť_Náklady'!Y70</f>
        <v>173742814.94614789</v>
      </c>
      <c r="Y15" s="244">
        <f>'Hlavná činnosť_Náklady'!Z70</f>
        <v>179912696.07165834</v>
      </c>
      <c r="Z15" s="244">
        <f>'Hlavná činnosť_Náklady'!AA70</f>
        <v>185984758.81014064</v>
      </c>
      <c r="AA15" s="244">
        <f>'Hlavná činnosť_Náklady'!AB70</f>
        <v>191950281.05562931</v>
      </c>
      <c r="AB15" s="244">
        <f>'Hlavná činnosť_Náklady'!AC70</f>
        <v>197801535.8993842</v>
      </c>
      <c r="AC15" s="244">
        <f>'Hlavná činnosť_Náklady'!AD70</f>
        <v>203531762.88670883</v>
      </c>
      <c r="AD15" s="244">
        <f>'Hlavná činnosť_Náklady'!AE70</f>
        <v>209135132.87550202</v>
      </c>
      <c r="AE15" s="244">
        <f>'Hlavná činnosť_Náklady'!AF70</f>
        <v>214606707.73345631</v>
      </c>
      <c r="AF15" s="244">
        <f>'Hlavná činnosť_Náklady'!AG70</f>
        <v>219942396.01627782</v>
      </c>
      <c r="AG15" s="244">
        <f>'Hlavná činnosť_Náklady'!AH70</f>
        <v>225138905.66798136</v>
      </c>
      <c r="AH15" s="244">
        <f>'Hlavná činnosť_Náklady'!AI70</f>
        <v>230193694.67972785</v>
      </c>
      <c r="AI15" s="244">
        <f>'Hlavná činnosť_Náklady'!AJ70</f>
        <v>235104920.53875929</v>
      </c>
      <c r="AJ15" s="244">
        <f>'Hlavná činnosť_Náklady'!AK70</f>
        <v>239871389.19608009</v>
      </c>
      <c r="AK15" s="244">
        <f>'Hlavná činnosť_Náklady'!AL70</f>
        <v>244492504.18250155</v>
      </c>
      <c r="AL15" s="244">
        <f>'Hlavná činnosť_Náklady'!AM70</f>
        <v>248968216.40886989</v>
      </c>
      <c r="AM15" s="244">
        <f>'Hlavná činnosť_Náklady'!AN70</f>
        <v>253298975.09873384</v>
      </c>
      <c r="AN15" s="244">
        <f>'Hlavná činnosť_Náklady'!AO70</f>
        <v>257485680.22100866</v>
      </c>
      <c r="AO15" s="244">
        <f>'Hlavná činnosť_Náklady'!AP70</f>
        <v>261529636.71671507</v>
      </c>
      <c r="AP15" s="244">
        <f>'Hlavná činnosť_Náklady'!AQ70</f>
        <v>265432510.74773279</v>
      </c>
      <c r="AQ15" s="244">
        <f>'Hlavná činnosť_Náklady'!AR70</f>
        <v>269196288.13663518</v>
      </c>
      <c r="AR15" s="244">
        <f>'Hlavná činnosť_Náklady'!AS70</f>
        <v>272823235.11484766</v>
      </c>
      <c r="AS15" s="244">
        <f>'Hlavná činnosť_Náklady'!AT70</f>
        <v>276315861.4512729</v>
      </c>
      <c r="AT15" s="244">
        <f>'Hlavná činnosť_Náklady'!AU70</f>
        <v>279676885.99474281</v>
      </c>
      <c r="AU15" s="244">
        <f>'Hlavná činnosť_Náklady'!AV70</f>
        <v>282909204.63072711</v>
      </c>
    </row>
    <row r="16" spans="5:47" x14ac:dyDescent="0.25">
      <c r="E16" t="s">
        <v>469</v>
      </c>
      <c r="F16" s="244">
        <f>'Hlavná činnosť_Výnosy'!E74</f>
        <v>46022465.530000001</v>
      </c>
      <c r="G16" s="244">
        <f>'Hlavná činnosť_Výnosy'!F74</f>
        <v>46885808.640000001</v>
      </c>
      <c r="H16" s="244">
        <f>'Hlavná činnosť_Výnosy'!G74</f>
        <v>62156780.060000002</v>
      </c>
      <c r="I16" s="244">
        <f>'Hlavná činnosť_Výnosy'!H74</f>
        <v>60502792.539999999</v>
      </c>
      <c r="J16" s="244">
        <f>'Hlavná činnosť_Výnosy'!I74</f>
        <v>76722430.069999993</v>
      </c>
      <c r="K16" s="244">
        <f>'Hlavná činnosť_Výnosy'!J74</f>
        <v>87015835.980000004</v>
      </c>
      <c r="L16" s="244">
        <f>'Hlavná činnosť_Výnosy'!K74</f>
        <v>93279513.25</v>
      </c>
      <c r="M16" s="244">
        <f>'Hlavná činnosť_Výnosy'!N74</f>
        <v>93537231.67293328</v>
      </c>
      <c r="N16" s="244">
        <f>'Hlavná činnosť_Výnosy'!O74</f>
        <v>100258645.93456282</v>
      </c>
      <c r="O16" s="244">
        <f>'Hlavná činnosť_Výnosy'!P74</f>
        <v>107102828.58306082</v>
      </c>
      <c r="P16" s="244">
        <f>'Hlavná činnosť_Výnosy'!Q74</f>
        <v>114048661.01927876</v>
      </c>
      <c r="Q16" s="244">
        <f>'Hlavná činnosť_Výnosy'!R74</f>
        <v>121075130.39007188</v>
      </c>
      <c r="R16" s="244">
        <f>'Hlavná činnosť_Výnosy'!S74</f>
        <v>128161528.01425336</v>
      </c>
      <c r="S16" s="244">
        <f>'Hlavná činnosť_Výnosy'!T74</f>
        <v>135287627.05268013</v>
      </c>
      <c r="T16" s="244">
        <f>'Hlavná činnosť_Výnosy'!U74</f>
        <v>142433838.49217492</v>
      </c>
      <c r="U16" s="244">
        <f>'Hlavná činnosť_Výnosy'!V74</f>
        <v>149581345.11025763</v>
      </c>
      <c r="V16" s="244">
        <f>'Hlavná činnosť_Výnosy'!W74</f>
        <v>156712213.60445476</v>
      </c>
      <c r="W16" s="244">
        <f>'Hlavná činnosť_Výnosy'!X74</f>
        <v>163809485.50378802</v>
      </c>
      <c r="X16" s="244">
        <f>'Hlavná činnosť_Výnosy'!Y74</f>
        <v>170857247.83188882</v>
      </c>
      <c r="Y16" s="244">
        <f>'Hlavná činnosť_Výnosy'!Z74</f>
        <v>177840684.76471823</v>
      </c>
      <c r="Z16" s="244">
        <f>'Hlavná činnosť_Výnosy'!AA74</f>
        <v>184746111.72675854</v>
      </c>
      <c r="AA16" s="244">
        <f>'Hlavná činnosť_Výnosy'!AB74</f>
        <v>191560993.50480041</v>
      </c>
      <c r="AB16" s="244">
        <f>'Hlavná činnosť_Výnosy'!AC74</f>
        <v>198273948.0358963</v>
      </c>
      <c r="AC16" s="244">
        <f>'Hlavná činnosť_Výnosy'!AD74</f>
        <v>204874737.55383572</v>
      </c>
      <c r="AD16" s="244">
        <f>'Hlavná činnosť_Výnosy'!AE74</f>
        <v>211354248.76474154</v>
      </c>
      <c r="AE16" s="244">
        <f>'Hlavná činnosť_Výnosy'!AF74</f>
        <v>217704463.67488715</v>
      </c>
      <c r="AF16" s="244">
        <f>'Hlavná činnosť_Výnosy'!AG74</f>
        <v>223918422.61987019</v>
      </c>
      <c r="AG16" s="244">
        <f>'Hlavná činnosť_Výnosy'!AH74</f>
        <v>229990180.95046642</v>
      </c>
      <c r="AH16" s="244">
        <f>'Hlavná činnosť_Výnosy'!AI74</f>
        <v>235914760.7227006</v>
      </c>
      <c r="AI16" s="244">
        <f>'Hlavná činnosť_Výnosy'!AJ74</f>
        <v>241688098.62301591</v>
      </c>
      <c r="AJ16" s="244">
        <f>'Hlavná činnosť_Výnosy'!AK74</f>
        <v>247306991.23822522</v>
      </c>
      <c r="AK16" s="244">
        <f>'Hlavná činnosť_Výnosy'!AL74</f>
        <v>252769038.65777683</v>
      </c>
      <c r="AL16" s="244">
        <f>'Hlavná činnosť_Výnosy'!AM74</f>
        <v>258072587.27566713</v>
      </c>
      <c r="AM16" s="244">
        <f>'Hlavná činnosť_Výnosy'!AN74</f>
        <v>263216672.54333949</v>
      </c>
      <c r="AN16" s="244">
        <f>'Hlavná činnosť_Výnosy'!AO74</f>
        <v>268200962.3148452</v>
      </c>
      <c r="AO16" s="244">
        <f>'Hlavná činnosť_Výnosy'!AP74</f>
        <v>273025701.32261491</v>
      </c>
      <c r="AP16" s="244">
        <f>'Hlavná činnosť_Výnosy'!AQ74</f>
        <v>277691657.22720665</v>
      </c>
      <c r="AQ16" s="244">
        <f>'Hlavná činnosť_Výnosy'!AR74</f>
        <v>282200068.59781206</v>
      </c>
      <c r="AR16" s="244">
        <f>'Hlavná činnosť_Výnosy'!AS74</f>
        <v>286552595.10227412</v>
      </c>
      <c r="AS16" s="244">
        <f>'Hlavná činnosť_Výnosy'!AT74</f>
        <v>290751270.11584556</v>
      </c>
      <c r="AT16" s="244">
        <f>'Hlavná činnosť_Výnosy'!AU74</f>
        <v>294798455.89664674</v>
      </c>
      <c r="AU16" s="244">
        <f>'Hlavná činnosť_Výnosy'!AV74</f>
        <v>298696801.42239481</v>
      </c>
    </row>
    <row r="17" spans="4:48" x14ac:dyDescent="0.25">
      <c r="E17" t="s">
        <v>471</v>
      </c>
      <c r="F17" s="244">
        <f>'Podnikateľská činnosť_Výnosy'!E75</f>
        <v>519259.51</v>
      </c>
      <c r="G17" s="244">
        <f>'Podnikateľská činnosť_Výnosy'!F75</f>
        <v>555286.48</v>
      </c>
      <c r="H17" s="244">
        <f>'Podnikateľská činnosť_Výnosy'!G75</f>
        <v>630307.05000000005</v>
      </c>
      <c r="I17" s="244">
        <f>'Podnikateľská činnosť_Výnosy'!H75</f>
        <v>575827.84</v>
      </c>
      <c r="J17" s="244">
        <f>'Podnikateľská činnosť_Výnosy'!I75</f>
        <v>422896.46</v>
      </c>
      <c r="K17" s="244">
        <f>'Podnikateľská činnosť_Výnosy'!J75</f>
        <v>438033.67</v>
      </c>
      <c r="L17" s="244">
        <f>'Podnikateľská činnosť_Výnosy'!K75</f>
        <v>548767.67000000004</v>
      </c>
      <c r="M17" s="244">
        <f>'Podnikateľská činnosť_Výnosy'!M75</f>
        <v>539591.16868531343</v>
      </c>
      <c r="N17" s="244">
        <f>'Podnikateľská činnosť_Výnosy'!N75</f>
        <v>552276.76669275505</v>
      </c>
      <c r="O17" s="244">
        <f>'Podnikateľská činnosť_Výnosy'!O75</f>
        <v>565260.59863385884</v>
      </c>
      <c r="P17" s="244">
        <f>'Podnikateľská činnosť_Výnosy'!P75</f>
        <v>578549.67588318791</v>
      </c>
      <c r="Q17" s="244">
        <f>'Podnikateľská činnosť_Výnosy'!Q75</f>
        <v>592151.17465024791</v>
      </c>
      <c r="R17" s="244">
        <f>'Podnikateľská činnosť_Výnosy'!R75</f>
        <v>606072.43985469791</v>
      </c>
      <c r="S17" s="244">
        <f>'Podnikateľská činnosť_Výnosy'!S75</f>
        <v>620320.98909266701</v>
      </c>
      <c r="T17" s="244">
        <f>'Podnikateľská činnosť_Výnosy'!T75</f>
        <v>634904.51669631712</v>
      </c>
      <c r="U17" s="244">
        <f>'Podnikateľská činnosť_Výnosy'!U75</f>
        <v>649830.89788884472</v>
      </c>
      <c r="V17" s="244">
        <f>'Podnikateľská činnosť_Výnosy'!V75</f>
        <v>665108.1930371651</v>
      </c>
      <c r="W17" s="244">
        <f>'Podnikateľská činnosť_Výnosy'!W75</f>
        <v>680744.65200457617</v>
      </c>
      <c r="X17" s="244">
        <f>'Podnikateľská činnosť_Výnosy'!X75</f>
        <v>696748.7186057514</v>
      </c>
      <c r="Y17" s="244">
        <f>'Podnikateľská činnosť_Výnosy'!Y75</f>
        <v>713129.03516646824</v>
      </c>
      <c r="Z17" s="244">
        <f>'Podnikateľská činnosť_Výnosy'!Z75</f>
        <v>729894.44719053409</v>
      </c>
      <c r="AA17" s="244">
        <f>'Podnikateľská činnosť_Výnosy'!AA75</f>
        <v>747054.00813643006</v>
      </c>
      <c r="AB17" s="244">
        <f>'Podnikateľská činnosť_Výnosy'!AB75</f>
        <v>764616.98430625233</v>
      </c>
      <c r="AC17" s="244">
        <f>'Podnikateľská činnosť_Výnosy'!AC75</f>
        <v>782592.85984959011</v>
      </c>
      <c r="AD17" s="244">
        <f>'Podnikateľská činnosť_Výnosy'!AD75</f>
        <v>800991.34188504331</v>
      </c>
      <c r="AE17" s="244">
        <f>'Podnikateľská činnosť_Výnosy'!AE75</f>
        <v>819822.36574214557</v>
      </c>
      <c r="AF17" s="244">
        <f>'Podnikateľská činnosť_Výnosy'!AF75</f>
        <v>839096.10032652272</v>
      </c>
      <c r="AG17" s="244">
        <f>'Podnikateľská činnosť_Výnosy'!AG75</f>
        <v>858822.95361118403</v>
      </c>
      <c r="AH17" s="244">
        <f>'Podnikateľská činnosť_Výnosy'!AH75</f>
        <v>879013.57825691253</v>
      </c>
      <c r="AI17" s="244">
        <f>'Podnikateľská činnosť_Výnosy'!AI75</f>
        <v>899678.87736478774</v>
      </c>
      <c r="AJ17" s="244">
        <f>'Podnikateľská činnosť_Výnosy'!AJ75</f>
        <v>920830.01036394911</v>
      </c>
      <c r="AK17" s="244">
        <f>'Podnikateľská činnosť_Výnosy'!AK75</f>
        <v>942478.39903777814</v>
      </c>
      <c r="AL17" s="244">
        <f>'Podnikateľská činnosť_Výnosy'!AL75</f>
        <v>964635.73369175382</v>
      </c>
      <c r="AM17" s="244">
        <f>'Podnikateľská činnosť_Výnosy'!AM75</f>
        <v>987313.9794663128</v>
      </c>
      <c r="AN17" s="244">
        <f>'Podnikateľská činnosť_Výnosy'!AN75</f>
        <v>1010525.3827981219</v>
      </c>
      <c r="AO17" s="244">
        <f>'Podnikateľská činnosť_Výnosy'!AO75</f>
        <v>1034282.4780332536</v>
      </c>
      <c r="AP17" s="244">
        <f>'Podnikateľská činnosť_Výnosy'!AP75</f>
        <v>1058598.0941958341</v>
      </c>
      <c r="AQ17" s="244">
        <f>'Podnikateľská činnosť_Výnosy'!AQ75</f>
        <v>1083485.3619158212</v>
      </c>
      <c r="AR17" s="244">
        <f>'Podnikateľská činnosť_Výnosy'!AR75</f>
        <v>1108957.72051965</v>
      </c>
      <c r="AS17" s="244">
        <f>'Podnikateľská činnosť_Výnosy'!AS75</f>
        <v>1135028.9252875792</v>
      </c>
      <c r="AT17" s="244">
        <f>'Podnikateľská činnosť_Výnosy'!AT75</f>
        <v>1161713.054881653</v>
      </c>
      <c r="AU17" s="244">
        <f>'Podnikateľská činnosť_Výnosy'!AU75</f>
        <v>1189024.5189482938</v>
      </c>
    </row>
    <row r="18" spans="4:48" x14ac:dyDescent="0.25">
      <c r="E18" t="s">
        <v>472</v>
      </c>
      <c r="F18" s="245">
        <f t="shared" ref="F18:AU18" si="0">F16-F15</f>
        <v>-5916469.7500000075</v>
      </c>
      <c r="G18" s="245">
        <f t="shared" si="0"/>
        <v>-6816239.0600000024</v>
      </c>
      <c r="H18" s="245">
        <f t="shared" si="0"/>
        <v>5658706.1100000069</v>
      </c>
      <c r="I18" s="245">
        <f t="shared" si="0"/>
        <v>-7297100.3300000057</v>
      </c>
      <c r="J18" s="245">
        <f t="shared" si="0"/>
        <v>4253395.0600000024</v>
      </c>
      <c r="K18" s="245">
        <f t="shared" si="0"/>
        <v>-1446664.950000003</v>
      </c>
      <c r="L18" s="245">
        <f t="shared" si="0"/>
        <v>-7183994.4999999851</v>
      </c>
      <c r="M18" s="245">
        <f t="shared" si="0"/>
        <v>-9379972.9376592934</v>
      </c>
      <c r="N18" s="245">
        <f t="shared" si="0"/>
        <v>-9045607.1448950619</v>
      </c>
      <c r="O18" s="245">
        <f t="shared" si="0"/>
        <v>-8649967.3216676861</v>
      </c>
      <c r="P18" s="245">
        <f t="shared" si="0"/>
        <v>-8195808.5635529011</v>
      </c>
      <c r="Q18" s="245">
        <f t="shared" si="0"/>
        <v>-7686281.0097067207</v>
      </c>
      <c r="R18" s="245">
        <f t="shared" si="0"/>
        <v>-7124859.7257490009</v>
      </c>
      <c r="S18" s="245">
        <f t="shared" si="0"/>
        <v>-6515276.2413476408</v>
      </c>
      <c r="T18" s="245">
        <f t="shared" si="0"/>
        <v>-5861452.9695477486</v>
      </c>
      <c r="U18" s="245">
        <f t="shared" si="0"/>
        <v>-5167441.4825002253</v>
      </c>
      <c r="V18" s="245">
        <f t="shared" si="0"/>
        <v>-4437365.3788406551</v>
      </c>
      <c r="W18" s="245">
        <f t="shared" si="0"/>
        <v>-3675368.2574149072</v>
      </c>
      <c r="X18" s="245">
        <f t="shared" si="0"/>
        <v>-2885567.1142590642</v>
      </c>
      <c r="Y18" s="245">
        <f t="shared" si="0"/>
        <v>-2072011.3069401085</v>
      </c>
      <c r="Z18" s="245">
        <f t="shared" si="0"/>
        <v>-1238647.0833820999</v>
      </c>
      <c r="AA18" s="245">
        <f t="shared" si="0"/>
        <v>-389287.55082890391</v>
      </c>
      <c r="AB18" s="245">
        <f t="shared" si="0"/>
        <v>472412.1365121007</v>
      </c>
      <c r="AC18" s="245">
        <f t="shared" si="0"/>
        <v>1342974.667126894</v>
      </c>
      <c r="AD18" s="245">
        <f t="shared" si="0"/>
        <v>2219115.8892395198</v>
      </c>
      <c r="AE18" s="245">
        <f t="shared" si="0"/>
        <v>3097755.9414308369</v>
      </c>
      <c r="AF18" s="245">
        <f t="shared" si="0"/>
        <v>3976026.603592366</v>
      </c>
      <c r="AG18" s="245">
        <f t="shared" si="0"/>
        <v>4851275.2824850678</v>
      </c>
      <c r="AH18" s="245">
        <f t="shared" si="0"/>
        <v>5721066.0429727435</v>
      </c>
      <c r="AI18" s="245">
        <f t="shared" si="0"/>
        <v>6583178.0842566192</v>
      </c>
      <c r="AJ18" s="245">
        <f t="shared" si="0"/>
        <v>7435602.042145133</v>
      </c>
      <c r="AK18" s="245">
        <f t="shared" si="0"/>
        <v>8276534.4752752781</v>
      </c>
      <c r="AL18" s="245">
        <f t="shared" si="0"/>
        <v>9104370.8667972386</v>
      </c>
      <c r="AM18" s="245">
        <f t="shared" si="0"/>
        <v>9917697.4446056485</v>
      </c>
      <c r="AN18" s="245">
        <f t="shared" si="0"/>
        <v>10715282.093836546</v>
      </c>
      <c r="AO18" s="245">
        <f t="shared" si="0"/>
        <v>11496064.605899841</v>
      </c>
      <c r="AP18" s="245">
        <f t="shared" si="0"/>
        <v>12259146.479473859</v>
      </c>
      <c r="AQ18" s="245">
        <f t="shared" si="0"/>
        <v>13003780.461176872</v>
      </c>
      <c r="AR18" s="245">
        <f t="shared" si="0"/>
        <v>13729359.98742646</v>
      </c>
      <c r="AS18" s="245">
        <f t="shared" si="0"/>
        <v>14435408.664572656</v>
      </c>
      <c r="AT18" s="245">
        <f t="shared" si="0"/>
        <v>15121569.901903927</v>
      </c>
      <c r="AU18" s="245">
        <f t="shared" si="0"/>
        <v>15787596.7916677</v>
      </c>
      <c r="AV18" s="245">
        <f>SUM(N18:AU18)</f>
        <v>96601277.311764583</v>
      </c>
    </row>
    <row r="19" spans="4:48" x14ac:dyDescent="0.25">
      <c r="E19" t="s">
        <v>473</v>
      </c>
      <c r="F19" s="245">
        <f t="shared" ref="F19:AU19" si="1">F16-F15+F17</f>
        <v>-5397210.2400000077</v>
      </c>
      <c r="G19" s="245">
        <f t="shared" si="1"/>
        <v>-6260952.5800000019</v>
      </c>
      <c r="H19" s="245">
        <f t="shared" si="1"/>
        <v>6289013.1600000067</v>
      </c>
      <c r="I19" s="245">
        <f t="shared" si="1"/>
        <v>-6721272.4900000058</v>
      </c>
      <c r="J19" s="245">
        <f t="shared" si="1"/>
        <v>4676291.5200000023</v>
      </c>
      <c r="K19" s="245">
        <f t="shared" si="1"/>
        <v>-1008631.2800000031</v>
      </c>
      <c r="L19" s="245">
        <f t="shared" si="1"/>
        <v>-6635226.8299999852</v>
      </c>
      <c r="M19" s="245">
        <f t="shared" si="1"/>
        <v>-8840381.7689739801</v>
      </c>
      <c r="N19" s="245">
        <f t="shared" si="1"/>
        <v>-8493330.3782023061</v>
      </c>
      <c r="O19" s="245">
        <f t="shared" si="1"/>
        <v>-8084706.7230338268</v>
      </c>
      <c r="P19" s="245">
        <f t="shared" si="1"/>
        <v>-7617258.8876697132</v>
      </c>
      <c r="Q19" s="245">
        <f t="shared" si="1"/>
        <v>-7094129.8350564726</v>
      </c>
      <c r="R19" s="245">
        <f t="shared" si="1"/>
        <v>-6518787.2858943027</v>
      </c>
      <c r="S19" s="245">
        <f t="shared" si="1"/>
        <v>-5894955.2522549741</v>
      </c>
      <c r="T19" s="245">
        <f t="shared" si="1"/>
        <v>-5226548.4528514314</v>
      </c>
      <c r="U19" s="245">
        <f t="shared" si="1"/>
        <v>-4517610.5846113805</v>
      </c>
      <c r="V19" s="245">
        <f t="shared" si="1"/>
        <v>-3772257.1858034898</v>
      </c>
      <c r="W19" s="245">
        <f t="shared" si="1"/>
        <v>-2994623.6054103309</v>
      </c>
      <c r="X19" s="245">
        <f t="shared" si="1"/>
        <v>-2188818.395653313</v>
      </c>
      <c r="Y19" s="245">
        <f t="shared" si="1"/>
        <v>-1358882.2717736403</v>
      </c>
      <c r="Z19" s="245">
        <f t="shared" si="1"/>
        <v>-508752.63619156578</v>
      </c>
      <c r="AA19" s="245">
        <f t="shared" si="1"/>
        <v>357766.45730752614</v>
      </c>
      <c r="AB19" s="245">
        <f t="shared" si="1"/>
        <v>1237029.120818353</v>
      </c>
      <c r="AC19" s="245">
        <f t="shared" si="1"/>
        <v>2125567.5269764839</v>
      </c>
      <c r="AD19" s="245">
        <f t="shared" si="1"/>
        <v>3020107.2311245631</v>
      </c>
      <c r="AE19" s="245">
        <f t="shared" si="1"/>
        <v>3917578.3071729825</v>
      </c>
      <c r="AF19" s="245">
        <f t="shared" si="1"/>
        <v>4815122.7039188892</v>
      </c>
      <c r="AG19" s="245">
        <f t="shared" si="1"/>
        <v>5710098.2360962518</v>
      </c>
      <c r="AH19" s="245">
        <f t="shared" si="1"/>
        <v>6600079.621229656</v>
      </c>
      <c r="AI19" s="245">
        <f t="shared" si="1"/>
        <v>7482856.9616214074</v>
      </c>
      <c r="AJ19" s="245">
        <f t="shared" si="1"/>
        <v>8356432.0525090825</v>
      </c>
      <c r="AK19" s="245">
        <f t="shared" si="1"/>
        <v>9219012.8743130565</v>
      </c>
      <c r="AL19" s="245">
        <f t="shared" si="1"/>
        <v>10069006.600488992</v>
      </c>
      <c r="AM19" s="245">
        <f t="shared" si="1"/>
        <v>10905011.424071962</v>
      </c>
      <c r="AN19" s="245">
        <f t="shared" si="1"/>
        <v>11725807.476634668</v>
      </c>
      <c r="AO19" s="245">
        <f t="shared" si="1"/>
        <v>12530347.083933095</v>
      </c>
      <c r="AP19" s="245">
        <f t="shared" si="1"/>
        <v>13317744.573669693</v>
      </c>
      <c r="AQ19" s="245">
        <f t="shared" si="1"/>
        <v>14087265.823092693</v>
      </c>
      <c r="AR19" s="245">
        <f t="shared" si="1"/>
        <v>14838317.707946111</v>
      </c>
      <c r="AS19" s="245">
        <f t="shared" si="1"/>
        <v>15570437.589860234</v>
      </c>
      <c r="AT19" s="245">
        <f t="shared" si="1"/>
        <v>16283282.95678558</v>
      </c>
      <c r="AU19" s="245">
        <f t="shared" si="1"/>
        <v>16976621.310615994</v>
      </c>
      <c r="AV19" s="245">
        <f>SUM(N19:AU19)</f>
        <v>124874832.1457805</v>
      </c>
    </row>
    <row r="20" spans="4:48" x14ac:dyDescent="0.25"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</row>
    <row r="21" spans="4:48" x14ac:dyDescent="0.25">
      <c r="E21" s="250" t="s">
        <v>485</v>
      </c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45">
        <f t="shared" ref="AV21:AV59" si="2">SUM(N21:AU21)</f>
        <v>0</v>
      </c>
    </row>
    <row r="22" spans="4:48" x14ac:dyDescent="0.25">
      <c r="E22" t="s">
        <v>475</v>
      </c>
      <c r="F22" s="191">
        <f>'Hlavná činnosť_Náklady'!E11+'Hlavná činnosť_Náklady'!E31</f>
        <v>761969.52</v>
      </c>
      <c r="G22" s="191">
        <f>'Hlavná činnosť_Náklady'!F11+'Hlavná činnosť_Náklady'!F31</f>
        <v>841744.25</v>
      </c>
      <c r="H22" s="191">
        <f>'Hlavná činnosť_Náklady'!G11+'Hlavná činnosť_Náklady'!G31</f>
        <v>718622.25</v>
      </c>
      <c r="I22" s="191">
        <f>'Hlavná činnosť_Náklady'!H11+'Hlavná činnosť_Náklady'!H31</f>
        <v>822181.66999999993</v>
      </c>
      <c r="J22" s="191">
        <f>'Hlavná činnosť_Náklady'!I11+'Hlavná činnosť_Náklady'!I31</f>
        <v>896876.65</v>
      </c>
      <c r="K22" s="191">
        <f>'Hlavná činnosť_Náklady'!J11+'Hlavná činnosť_Náklady'!J31</f>
        <v>881304.69</v>
      </c>
      <c r="L22" s="191">
        <f>'Hlavná činnosť_Náklady'!K11+'Hlavná činnosť_Náklady'!K31</f>
        <v>972899.8899999999</v>
      </c>
      <c r="M22" s="191">
        <f>'Hlavná činnosť_Náklady'!N11+'Hlavná činnosť_Náklady'!N31</f>
        <v>925069.65990430897</v>
      </c>
      <c r="N22" s="191">
        <f>'Hlavná činnosť_Náklady'!O11+'Hlavná činnosť_Náklady'!O31</f>
        <v>959628.80875074095</v>
      </c>
      <c r="O22" s="191">
        <f>'Hlavná činnosť_Náklady'!P11+'Hlavná činnosť_Náklady'!P31</f>
        <v>993686.5218750186</v>
      </c>
      <c r="P22" s="191">
        <f>'Hlavná činnosť_Náklady'!Q11+'Hlavná činnosť_Náklady'!Q31</f>
        <v>1027189.6385795501</v>
      </c>
      <c r="Q22" s="191">
        <f>'Hlavná činnosť_Náklady'!R11+'Hlavná činnosť_Náklady'!R31</f>
        <v>1060090.7103988349</v>
      </c>
      <c r="R22" s="191">
        <f>'Hlavná činnosť_Náklady'!S11+'Hlavná činnosť_Náklady'!S31</f>
        <v>1092347.8646023362</v>
      </c>
      <c r="S22" s="191">
        <f>'Hlavná činnosť_Náklady'!T11+'Hlavná činnosť_Náklady'!T31</f>
        <v>1123924.6263910816</v>
      </c>
      <c r="T22" s="191">
        <f>'Hlavná činnosť_Náklady'!U11+'Hlavná činnosť_Náklady'!U31</f>
        <v>1154789.707267609</v>
      </c>
      <c r="U22" s="191">
        <f>'Hlavná činnosť_Náklady'!V11+'Hlavná činnosť_Náklady'!V31</f>
        <v>1184916.7665290581</v>
      </c>
      <c r="V22" s="191">
        <f>'Hlavná činnosť_Náklady'!W11+'Hlavná činnosť_Náklady'!W31</f>
        <v>1214284.1522525537</v>
      </c>
      <c r="W22" s="191">
        <f>'Hlavná činnosť_Náklady'!X11+'Hlavná činnosť_Náklady'!X31</f>
        <v>1242874.6275333685</v>
      </c>
      <c r="X22" s="191">
        <f>'Hlavná činnosť_Náklady'!Y11+'Hlavná činnosť_Náklady'!Y31</f>
        <v>1270675.0871187469</v>
      </c>
      <c r="Y22" s="191">
        <f>'Hlavná činnosť_Náklady'!Z11+'Hlavná činnosť_Náklady'!Z31</f>
        <v>1297676.2689691756</v>
      </c>
      <c r="Z22" s="191">
        <f>'Hlavná činnosť_Náklady'!AA11+'Hlavná činnosť_Náklady'!AA31</f>
        <v>1323872.4646865476</v>
      </c>
      <c r="AA22" s="191">
        <f>'Hlavná činnosť_Náklady'!AB11+'Hlavná činnosť_Náklady'!AB31</f>
        <v>1349261.2321843544</v>
      </c>
      <c r="AB22" s="191">
        <f>'Hlavná činnosť_Náklady'!AC11+'Hlavná činnosť_Náklady'!AC31</f>
        <v>1373843.1134455162</v>
      </c>
      <c r="AC22" s="191">
        <f>'Hlavná činnosť_Náklady'!AD11+'Hlavná činnosť_Náklady'!AD31</f>
        <v>1397621.3597232464</v>
      </c>
      <c r="AD22" s="191">
        <f>'Hlavná činnosť_Náklady'!AE11+'Hlavná činnosť_Náklady'!AE31</f>
        <v>1420601.6660921525</v>
      </c>
      <c r="AE22" s="191">
        <f>'Hlavná činnosť_Náklady'!AF11+'Hlavná činnosť_Náklady'!AF31</f>
        <v>1442791.9168517492</v>
      </c>
      <c r="AF22" s="191">
        <f>'Hlavná činnosť_Náklady'!AG11+'Hlavná činnosť_Náklady'!AG31</f>
        <v>1464201.9429226629</v>
      </c>
      <c r="AG22" s="191">
        <f>'Hlavná činnosť_Náklady'!AH11+'Hlavná činnosť_Náklady'!AH31</f>
        <v>1484843.2920560073</v>
      </c>
      <c r="AH22" s="191">
        <f>'Hlavná činnosť_Náklady'!AI11+'Hlavná činnosť_Náklady'!AI31</f>
        <v>1504729.0123969675</v>
      </c>
      <c r="AI22" s="191">
        <f>'Hlavná činnosť_Náklady'!AJ11+'Hlavná činnosť_Náklady'!AJ31</f>
        <v>1523873.4497022817</v>
      </c>
      <c r="AJ22" s="191">
        <f>'Hlavná činnosť_Náklady'!AK11+'Hlavná činnosť_Náklady'!AK31</f>
        <v>1542292.058305406</v>
      </c>
      <c r="AK22" s="191">
        <f>'Hlavná činnosť_Náklady'!AL11+'Hlavná činnosť_Náklady'!AL31</f>
        <v>1560001.2257498712</v>
      </c>
      <c r="AL22" s="191">
        <f>'Hlavná činnosť_Náklady'!AM11+'Hlavná činnosť_Náklady'!AM31</f>
        <v>1577018.110867722</v>
      </c>
      <c r="AM22" s="191">
        <f>'Hlavná činnosť_Náklady'!AN11+'Hlavná činnosť_Náklady'!AN31</f>
        <v>1593360.4949630171</v>
      </c>
      <c r="AN22" s="191">
        <f>'Hlavná činnosť_Náklady'!AO11+'Hlavná činnosť_Náklady'!AO31</f>
        <v>1609046.6456672701</v>
      </c>
      <c r="AO22" s="191">
        <f>'Hlavná činnosť_Náklady'!AP11+'Hlavná činnosť_Náklady'!AP31</f>
        <v>1624095.1929616227</v>
      </c>
      <c r="AP22" s="191">
        <f>'Hlavná činnosť_Náklady'!AQ11+'Hlavná činnosť_Náklady'!AQ31</f>
        <v>1638525.0168068442</v>
      </c>
      <c r="AQ22" s="191">
        <f>'Hlavná činnosť_Náklady'!AR11+'Hlavná činnosť_Náklady'!AR31</f>
        <v>1652355.1457844602</v>
      </c>
      <c r="AR22" s="191">
        <f>'Hlavná činnosť_Náklady'!AS11+'Hlavná činnosť_Náklady'!AS31</f>
        <v>1665604.6661281795</v>
      </c>
      <c r="AS22" s="191">
        <f>'Hlavná činnosť_Náklady'!AT11+'Hlavná činnosť_Náklady'!AT31</f>
        <v>1678292.6405122112</v>
      </c>
      <c r="AT22" s="191">
        <f>'Hlavná činnosť_Náklady'!AU11+'Hlavná činnosť_Náklady'!AU31</f>
        <v>1690438.0359601998</v>
      </c>
      <c r="AU22" s="191">
        <f>'Hlavná činnosť_Náklady'!AV11+'Hlavná činnosť_Náklady'!AV31</f>
        <v>1702059.6602436453</v>
      </c>
      <c r="AV22" s="245">
        <f t="shared" si="2"/>
        <v>47440813.124280013</v>
      </c>
    </row>
    <row r="23" spans="4:48" x14ac:dyDescent="0.25">
      <c r="E23" t="s">
        <v>476</v>
      </c>
      <c r="F23" s="245">
        <f>F22</f>
        <v>761969.52</v>
      </c>
      <c r="G23" s="245">
        <f t="shared" ref="G23:M23" si="3">G22</f>
        <v>841744.25</v>
      </c>
      <c r="H23" s="245">
        <f t="shared" si="3"/>
        <v>718622.25</v>
      </c>
      <c r="I23" s="245">
        <f t="shared" si="3"/>
        <v>822181.66999999993</v>
      </c>
      <c r="J23" s="245">
        <f t="shared" si="3"/>
        <v>896876.65</v>
      </c>
      <c r="K23" s="245">
        <f t="shared" si="3"/>
        <v>881304.69</v>
      </c>
      <c r="L23" s="245">
        <f t="shared" si="3"/>
        <v>972899.8899999999</v>
      </c>
      <c r="M23" s="245">
        <f t="shared" si="3"/>
        <v>925069.65990430897</v>
      </c>
      <c r="N23" s="245">
        <f>F5/3</f>
        <v>31468866.666666668</v>
      </c>
      <c r="O23" s="245">
        <f>F5/3</f>
        <v>31468866.666666668</v>
      </c>
      <c r="P23" s="245">
        <f>F5/3</f>
        <v>31468866.666666668</v>
      </c>
      <c r="Q23" s="245">
        <f>Q22/2</f>
        <v>530045.35519941745</v>
      </c>
      <c r="R23" s="245">
        <f t="shared" ref="R23:AU23" si="4">R22/2</f>
        <v>546173.9323011681</v>
      </c>
      <c r="S23" s="245">
        <f t="shared" si="4"/>
        <v>561962.3131955408</v>
      </c>
      <c r="T23" s="245">
        <f t="shared" si="4"/>
        <v>577394.85363380448</v>
      </c>
      <c r="U23" s="245">
        <f t="shared" si="4"/>
        <v>592458.38326452905</v>
      </c>
      <c r="V23" s="245">
        <f t="shared" si="4"/>
        <v>607142.07612627686</v>
      </c>
      <c r="W23" s="245">
        <f t="shared" si="4"/>
        <v>621437.31376668427</v>
      </c>
      <c r="X23" s="245">
        <f t="shared" si="4"/>
        <v>635337.54355937347</v>
      </c>
      <c r="Y23" s="245">
        <f t="shared" si="4"/>
        <v>648838.13448458782</v>
      </c>
      <c r="Z23" s="245">
        <f t="shared" si="4"/>
        <v>661936.23234327382</v>
      </c>
      <c r="AA23" s="245">
        <f t="shared" si="4"/>
        <v>674630.61609217722</v>
      </c>
      <c r="AB23" s="245">
        <f t="shared" si="4"/>
        <v>686921.55672275811</v>
      </c>
      <c r="AC23" s="245">
        <f t="shared" si="4"/>
        <v>698810.67986162321</v>
      </c>
      <c r="AD23" s="245">
        <f t="shared" si="4"/>
        <v>710300.83304607624</v>
      </c>
      <c r="AE23" s="245">
        <f t="shared" si="4"/>
        <v>721395.95842587459</v>
      </c>
      <c r="AF23" s="245">
        <f t="shared" si="4"/>
        <v>732100.97146133147</v>
      </c>
      <c r="AG23" s="245">
        <f t="shared" si="4"/>
        <v>742421.64602800366</v>
      </c>
      <c r="AH23" s="245">
        <f t="shared" si="4"/>
        <v>752364.50619848375</v>
      </c>
      <c r="AI23" s="245">
        <f t="shared" si="4"/>
        <v>761936.72485114087</v>
      </c>
      <c r="AJ23" s="245">
        <f t="shared" si="4"/>
        <v>771146.02915270301</v>
      </c>
      <c r="AK23" s="245">
        <f t="shared" si="4"/>
        <v>780000.61287493561</v>
      </c>
      <c r="AL23" s="245">
        <f t="shared" si="4"/>
        <v>788509.05543386098</v>
      </c>
      <c r="AM23" s="245">
        <f t="shared" si="4"/>
        <v>796680.24748150853</v>
      </c>
      <c r="AN23" s="245">
        <f t="shared" si="4"/>
        <v>804523.32283363503</v>
      </c>
      <c r="AO23" s="245">
        <f t="shared" si="4"/>
        <v>812047.59648081136</v>
      </c>
      <c r="AP23" s="245">
        <f t="shared" si="4"/>
        <v>819262.50840342208</v>
      </c>
      <c r="AQ23" s="245">
        <f t="shared" si="4"/>
        <v>826177.57289223012</v>
      </c>
      <c r="AR23" s="245">
        <f t="shared" si="4"/>
        <v>832802.33306408976</v>
      </c>
      <c r="AS23" s="245">
        <f t="shared" si="4"/>
        <v>839146.32025610562</v>
      </c>
      <c r="AT23" s="245">
        <f t="shared" si="4"/>
        <v>845219.01798009989</v>
      </c>
      <c r="AU23" s="245">
        <f t="shared" si="4"/>
        <v>851029.83012182266</v>
      </c>
      <c r="AV23" s="245">
        <f t="shared" si="2"/>
        <v>116636754.07753736</v>
      </c>
    </row>
    <row r="24" spans="4:48" x14ac:dyDescent="0.25">
      <c r="E24" t="s">
        <v>477</v>
      </c>
      <c r="N24" s="245">
        <f>F8/4</f>
        <v>51996666.666666672</v>
      </c>
      <c r="O24" s="245">
        <f>F8/4</f>
        <v>51996666.666666672</v>
      </c>
      <c r="P24" s="245">
        <f>F8/4</f>
        <v>51996666.666666672</v>
      </c>
      <c r="Q24" s="245">
        <f>F8/4</f>
        <v>51996666.666666672</v>
      </c>
      <c r="R24" s="245">
        <v>0</v>
      </c>
      <c r="S24">
        <v>0</v>
      </c>
      <c r="T24">
        <v>0</v>
      </c>
      <c r="U24" s="245">
        <v>0</v>
      </c>
      <c r="V24" s="245">
        <v>0</v>
      </c>
      <c r="W24" s="245">
        <f>W22/3</f>
        <v>414291.54251112283</v>
      </c>
      <c r="X24" s="245">
        <f t="shared" ref="X24:AU24" si="5">X22/3</f>
        <v>423558.36237291567</v>
      </c>
      <c r="Y24" s="245">
        <f t="shared" si="5"/>
        <v>432558.75632305857</v>
      </c>
      <c r="Z24" s="245">
        <f t="shared" si="5"/>
        <v>441290.82156218257</v>
      </c>
      <c r="AA24" s="245">
        <f t="shared" si="5"/>
        <v>449753.74406145146</v>
      </c>
      <c r="AB24" s="245">
        <f t="shared" si="5"/>
        <v>457947.70448183874</v>
      </c>
      <c r="AC24" s="245">
        <f t="shared" si="5"/>
        <v>465873.78657441546</v>
      </c>
      <c r="AD24" s="245">
        <f t="shared" si="5"/>
        <v>473533.88869738416</v>
      </c>
      <c r="AE24" s="245">
        <f t="shared" si="5"/>
        <v>480930.63895058306</v>
      </c>
      <c r="AF24" s="245">
        <f t="shared" si="5"/>
        <v>488067.31430755433</v>
      </c>
      <c r="AG24" s="245">
        <f t="shared" si="5"/>
        <v>494947.76401866908</v>
      </c>
      <c r="AH24" s="245">
        <f t="shared" si="5"/>
        <v>501576.33746565582</v>
      </c>
      <c r="AI24" s="245">
        <f t="shared" si="5"/>
        <v>507957.81656742725</v>
      </c>
      <c r="AJ24" s="245">
        <f t="shared" si="5"/>
        <v>514097.35276846867</v>
      </c>
      <c r="AK24" s="245">
        <f t="shared" si="5"/>
        <v>520000.40858329041</v>
      </c>
      <c r="AL24" s="245">
        <f t="shared" si="5"/>
        <v>525672.70362257399</v>
      </c>
      <c r="AM24" s="245">
        <f t="shared" si="5"/>
        <v>531120.16498767235</v>
      </c>
      <c r="AN24" s="245">
        <f t="shared" si="5"/>
        <v>536348.88188909006</v>
      </c>
      <c r="AO24" s="245">
        <f t="shared" si="5"/>
        <v>541365.06432054087</v>
      </c>
      <c r="AP24" s="245">
        <f t="shared" si="5"/>
        <v>546175.00560228142</v>
      </c>
      <c r="AQ24" s="245">
        <f t="shared" si="5"/>
        <v>550785.04859482008</v>
      </c>
      <c r="AR24" s="245">
        <f t="shared" si="5"/>
        <v>555201.55537605984</v>
      </c>
      <c r="AS24" s="245">
        <f t="shared" si="5"/>
        <v>559430.88017073704</v>
      </c>
      <c r="AT24" s="245">
        <f t="shared" si="5"/>
        <v>563479.34532006655</v>
      </c>
      <c r="AU24" s="245">
        <f t="shared" si="5"/>
        <v>567353.22008121514</v>
      </c>
      <c r="AV24" s="245">
        <f t="shared" si="2"/>
        <v>220529984.77587774</v>
      </c>
    </row>
    <row r="25" spans="4:48" x14ac:dyDescent="0.25">
      <c r="AV25" s="245"/>
    </row>
    <row r="26" spans="4:48" x14ac:dyDescent="0.25">
      <c r="E26" s="250" t="s">
        <v>486</v>
      </c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245"/>
    </row>
    <row r="27" spans="4:48" x14ac:dyDescent="0.25">
      <c r="D27">
        <v>0</v>
      </c>
      <c r="E27" t="s">
        <v>475</v>
      </c>
      <c r="N27" s="253">
        <f>'Hlavná činnosť_Náklady'!O7*$D$27</f>
        <v>0</v>
      </c>
      <c r="O27" s="253">
        <f>'Hlavná činnosť_Náklady'!P7*$D$27</f>
        <v>0</v>
      </c>
      <c r="P27" s="253">
        <f>'Hlavná činnosť_Náklady'!Q7*$D$27</f>
        <v>0</v>
      </c>
      <c r="Q27" s="253">
        <f>'Hlavná činnosť_Náklady'!R7*$D$27</f>
        <v>0</v>
      </c>
      <c r="R27" s="253">
        <f>'Hlavná činnosť_Náklady'!S7*$D$27</f>
        <v>0</v>
      </c>
      <c r="S27" s="253">
        <f>'Hlavná činnosť_Náklady'!T7*$D$27</f>
        <v>0</v>
      </c>
      <c r="T27" s="253">
        <f>'Hlavná činnosť_Náklady'!U7*$D$27</f>
        <v>0</v>
      </c>
      <c r="U27" s="253">
        <f>'Hlavná činnosť_Náklady'!V7*$D$27</f>
        <v>0</v>
      </c>
      <c r="V27" s="253">
        <f>'Hlavná činnosť_Náklady'!W7*$D$27</f>
        <v>0</v>
      </c>
      <c r="W27" s="253">
        <f>'Hlavná činnosť_Náklady'!X7*$D$27</f>
        <v>0</v>
      </c>
      <c r="X27" s="253">
        <f>'Hlavná činnosť_Náklady'!Y7*$D$27</f>
        <v>0</v>
      </c>
      <c r="Y27" s="253">
        <f>'Hlavná činnosť_Náklady'!Z7*$D$27</f>
        <v>0</v>
      </c>
      <c r="Z27" s="253">
        <f>'Hlavná činnosť_Náklady'!AA7*$D$27</f>
        <v>0</v>
      </c>
      <c r="AA27" s="253">
        <f>'Hlavná činnosť_Náklady'!AB7*$D$27</f>
        <v>0</v>
      </c>
      <c r="AB27" s="253">
        <f>'Hlavná činnosť_Náklady'!AC7*$D$27</f>
        <v>0</v>
      </c>
      <c r="AC27" s="253">
        <f>'Hlavná činnosť_Náklady'!AD7*$D$27</f>
        <v>0</v>
      </c>
      <c r="AD27" s="253">
        <f>'Hlavná činnosť_Náklady'!AE7*$D$27</f>
        <v>0</v>
      </c>
      <c r="AE27" s="253">
        <f>'Hlavná činnosť_Náklady'!AF7*$D$27</f>
        <v>0</v>
      </c>
      <c r="AF27" s="253">
        <f>'Hlavná činnosť_Náklady'!AG7*$D$27</f>
        <v>0</v>
      </c>
      <c r="AG27" s="253">
        <f>'Hlavná činnosť_Náklady'!AH7*$D$27</f>
        <v>0</v>
      </c>
      <c r="AH27" s="253">
        <f>'Hlavná činnosť_Náklady'!AI7*$D$27</f>
        <v>0</v>
      </c>
      <c r="AI27" s="253">
        <f>'Hlavná činnosť_Náklady'!AJ7*$D$27</f>
        <v>0</v>
      </c>
      <c r="AJ27" s="253">
        <f>'Hlavná činnosť_Náklady'!AK7*$D$27</f>
        <v>0</v>
      </c>
      <c r="AK27" s="253">
        <f>'Hlavná činnosť_Náklady'!AL7*$D$27</f>
        <v>0</v>
      </c>
      <c r="AL27" s="253">
        <f>'Hlavná činnosť_Náklady'!AM7*$D$27</f>
        <v>0</v>
      </c>
      <c r="AM27" s="253">
        <f>'Hlavná činnosť_Náklady'!AN7*$D$27</f>
        <v>0</v>
      </c>
      <c r="AN27" s="253">
        <f>'Hlavná činnosť_Náklady'!AO7*$D$27</f>
        <v>0</v>
      </c>
      <c r="AO27" s="253">
        <f>'Hlavná činnosť_Náklady'!AP7*$D$27</f>
        <v>0</v>
      </c>
      <c r="AP27" s="253">
        <f>'Hlavná činnosť_Náklady'!AQ7*$D$27</f>
        <v>0</v>
      </c>
      <c r="AQ27" s="253">
        <f>'Hlavná činnosť_Náklady'!AR7*$D$27</f>
        <v>0</v>
      </c>
      <c r="AR27" s="253">
        <f>'Hlavná činnosť_Náklady'!AS7*$D$27</f>
        <v>0</v>
      </c>
      <c r="AS27" s="253">
        <f>'Hlavná činnosť_Náklady'!AT7*$D$27</f>
        <v>0</v>
      </c>
      <c r="AT27" s="253">
        <f>'Hlavná činnosť_Náklady'!AU7*$D$27</f>
        <v>0</v>
      </c>
      <c r="AU27" s="253">
        <f>'Hlavná činnosť_Náklady'!AV7*$D$27</f>
        <v>0</v>
      </c>
      <c r="AV27" s="245"/>
    </row>
    <row r="28" spans="4:48" x14ac:dyDescent="0.25">
      <c r="D28" s="247">
        <v>0.3</v>
      </c>
      <c r="E28" t="s">
        <v>476</v>
      </c>
      <c r="N28" s="254">
        <f>'Hlavná činnosť_Náklady'!O7*$D$28</f>
        <v>897474.70978936134</v>
      </c>
      <c r="O28" s="254">
        <f>'Hlavná činnosť_Náklady'!P7*$D$28</f>
        <v>965583.59106903884</v>
      </c>
      <c r="P28" s="254">
        <f>'Hlavná činnosť_Náklady'!Q7*$D$28</f>
        <v>1035197.337929831</v>
      </c>
      <c r="Q28" s="254">
        <f>'Hlavná činnosť_Náklady'!R7*$D$28</f>
        <v>1106098.2602271296</v>
      </c>
      <c r="R28" s="254">
        <f>'Hlavná činnosť_Náklady'!S7*$D$28</f>
        <v>1178067.357066629</v>
      </c>
      <c r="S28" s="254">
        <f>'Hlavná činnosť_Náklady'!T7*$D$28</f>
        <v>1250886.585172487</v>
      </c>
      <c r="T28" s="254">
        <f>'Hlavná činnosť_Náklady'!U7*$D$28</f>
        <v>1324340.9299365168</v>
      </c>
      <c r="U28" s="254">
        <f>'Hlavná činnosť_Náklady'!V7*$D$28</f>
        <v>1398220.2620722081</v>
      </c>
      <c r="V28" s="254">
        <f>'Hlavná činnosť_Náklady'!W7*$D$28</f>
        <v>1472320.9698017249</v>
      </c>
      <c r="W28" s="254">
        <f>'Hlavná činnosť_Náklady'!X7*$D$28</f>
        <v>1546447.3627495319</v>
      </c>
      <c r="X28" s="254">
        <f>'Hlavná činnosť_Náklady'!Y7*$D$28</f>
        <v>1620412.8491303469</v>
      </c>
      <c r="Y28" s="254">
        <f>'Hlavná činnosť_Náklady'!Z7*$D$28</f>
        <v>1694040.8923732953</v>
      </c>
      <c r="Z28" s="254">
        <f>'Hlavná činnosť_Náklady'!AA7*$D$28</f>
        <v>1767165.7570265396</v>
      </c>
      <c r="AA28" s="254">
        <f>'Hlavná činnosť_Náklady'!AB7*$D$28</f>
        <v>1839633.0566737794</v>
      </c>
      <c r="AB28" s="254">
        <f>'Hlavná činnosť_Náklady'!AC7*$D$28</f>
        <v>1911300.1187235208</v>
      </c>
      <c r="AC28" s="254">
        <f>'Hlavná činnosť_Náklady'!AD7*$D$28</f>
        <v>1982036.1823759694</v>
      </c>
      <c r="AD28" s="254">
        <f>'Hlavná činnosť_Náklady'!AE7*$D$28</f>
        <v>2051722.4469114707</v>
      </c>
      <c r="AE28" s="254">
        <f>'Hlavná činnosť_Náklady'!AF7*$D$28</f>
        <v>2120251.9877630561</v>
      </c>
      <c r="AF28" s="254">
        <f>'Hlavná činnosť_Náklady'!AG7*$D$28</f>
        <v>2187529.5577181433</v>
      </c>
      <c r="AG28" s="254">
        <f>'Hlavná činnosť_Náklady'!AH7*$D$28</f>
        <v>2253471.2901219893</v>
      </c>
      <c r="AH28" s="254">
        <f>'Hlavná činnosť_Náklady'!AI7*$D$28</f>
        <v>2318004.3202039143</v>
      </c>
      <c r="AI28" s="254">
        <f>'Hlavná činnosť_Náklady'!AJ7*$D$28</f>
        <v>2381066.3396857646</v>
      </c>
      <c r="AJ28" s="254">
        <f>'Hlavná činnosť_Náklady'!AK7*$D$28</f>
        <v>2442605.0987219219</v>
      </c>
      <c r="AK28" s="254">
        <f>'Hlavná činnosť_Náklady'!AL7*$D$28</f>
        <v>2502577.8680148791</v>
      </c>
      <c r="AL28" s="254">
        <f>'Hlavná činnosť_Náklady'!AM7*$D$28</f>
        <v>2560950.8726953804</v>
      </c>
      <c r="AM28" s="254">
        <f>'Hlavná činnosť_Náklady'!AN7*$D$28</f>
        <v>2617698.7082890491</v>
      </c>
      <c r="AN28" s="254">
        <f>'Hlavná činnosť_Náklady'!AO7*$D$28</f>
        <v>2672803.7478428264</v>
      </c>
      <c r="AO28" s="254">
        <f>'Hlavná činnosť_Náklady'!AP7*$D$28</f>
        <v>2726255.5480783079</v>
      </c>
      <c r="AP28" s="254">
        <f>'Hlavná činnosť_Náklady'!AQ7*$D$28</f>
        <v>2778050.2612932785</v>
      </c>
      <c r="AQ28" s="254">
        <f>'Hlavná činnosť_Náklady'!AR7*$D$28</f>
        <v>2828190.0586603261</v>
      </c>
      <c r="AR28" s="254">
        <f>'Hlavná činnosť_Náklady'!AS7*$D$28</f>
        <v>2876682.569580981</v>
      </c>
      <c r="AS28" s="254">
        <f>'Hlavná činnosť_Náklady'!AT7*$D$28</f>
        <v>2923540.3408502154</v>
      </c>
      <c r="AT28" s="254">
        <f>'Hlavná činnosť_Náklady'!AU7*$D$28</f>
        <v>2968780.3185713231</v>
      </c>
      <c r="AU28" s="254">
        <f>'Hlavná činnosť_Náklady'!AV7*$D$28</f>
        <v>3012423.3550345623</v>
      </c>
      <c r="AV28" s="245"/>
    </row>
    <row r="29" spans="4:48" x14ac:dyDescent="0.25">
      <c r="D29" s="247">
        <v>0.5</v>
      </c>
      <c r="E29" t="s">
        <v>477</v>
      </c>
      <c r="N29" s="254">
        <f>'Hlavná činnosť_Náklady'!O7*$D$29</f>
        <v>1495791.182982269</v>
      </c>
      <c r="O29" s="254">
        <f>'Hlavná činnosť_Náklady'!P7*$D$29</f>
        <v>1609305.9851150648</v>
      </c>
      <c r="P29" s="254">
        <f>'Hlavná činnosť_Náklady'!Q7*$D$29</f>
        <v>1725328.8965497185</v>
      </c>
      <c r="Q29" s="254">
        <f>'Hlavná činnosť_Náklady'!R7*$D$29</f>
        <v>1843497.1003785494</v>
      </c>
      <c r="R29" s="254">
        <f>'Hlavná činnosť_Náklady'!S7*$D$29</f>
        <v>1963445.5951110483</v>
      </c>
      <c r="S29" s="254">
        <f>'Hlavná činnosť_Náklady'!T7*$D$29</f>
        <v>2084810.9752874784</v>
      </c>
      <c r="T29" s="254">
        <f>'Hlavná činnosť_Náklady'!U7*$D$29</f>
        <v>2207234.8832275281</v>
      </c>
      <c r="U29" s="254">
        <f>'Hlavná činnosť_Náklady'!V7*$D$29</f>
        <v>2330367.1034536804</v>
      </c>
      <c r="V29" s="254">
        <f>'Hlavná činnosť_Náklady'!W7*$D$29</f>
        <v>2453868.2830028748</v>
      </c>
      <c r="W29" s="254">
        <f>'Hlavná činnosť_Náklady'!X7*$D$29</f>
        <v>2577412.2712492198</v>
      </c>
      <c r="X29" s="254">
        <f>'Hlavná činnosť_Náklady'!Y7*$D$29</f>
        <v>2700688.0818839115</v>
      </c>
      <c r="Y29" s="254">
        <f>'Hlavná činnosť_Náklady'!Z7*$D$29</f>
        <v>2823401.4872888257</v>
      </c>
      <c r="Z29" s="254">
        <f>'Hlavná činnosť_Náklady'!AA7*$D$29</f>
        <v>2945276.2617108994</v>
      </c>
      <c r="AA29" s="254">
        <f>'Hlavná činnosť_Náklady'!AB7*$D$29</f>
        <v>3066055.0944562992</v>
      </c>
      <c r="AB29" s="254">
        <f>'Hlavná činnosť_Náklady'!AC7*$D$29</f>
        <v>3185500.1978725349</v>
      </c>
      <c r="AC29" s="254">
        <f>'Hlavná činnosť_Náklady'!AD7*$D$29</f>
        <v>3303393.6372932824</v>
      </c>
      <c r="AD29" s="254">
        <f>'Hlavná činnosť_Náklady'!AE7*$D$29</f>
        <v>3419537.4115191181</v>
      </c>
      <c r="AE29" s="254">
        <f>'Hlavná činnosť_Náklady'!AF7*$D$29</f>
        <v>3533753.3129384266</v>
      </c>
      <c r="AF29" s="254">
        <f>'Hlavná činnosť_Náklady'!AG7*$D$29</f>
        <v>3645882.5961969057</v>
      </c>
      <c r="AG29" s="254">
        <f>'Hlavná činnosť_Náklady'!AH7*$D$29</f>
        <v>3755785.483536649</v>
      </c>
      <c r="AH29" s="254">
        <f>'Hlavná činnosť_Náklady'!AI7*$D$29</f>
        <v>3863340.5336731905</v>
      </c>
      <c r="AI29" s="254">
        <f>'Hlavná činnosť_Náklady'!AJ7*$D$29</f>
        <v>3968443.8994762748</v>
      </c>
      <c r="AJ29" s="254">
        <f>'Hlavná činnosť_Náklady'!AK7*$D$29</f>
        <v>4071008.4978698702</v>
      </c>
      <c r="AK29" s="254">
        <f>'Hlavná činnosť_Náklady'!AL7*$D$29</f>
        <v>4170963.1133581321</v>
      </c>
      <c r="AL29" s="254">
        <f>'Hlavná činnosť_Náklady'!AM7*$D$29</f>
        <v>4268251.4544923007</v>
      </c>
      <c r="AM29" s="254">
        <f>'Hlavná činnosť_Náklady'!AN7*$D$29</f>
        <v>4362831.1804817487</v>
      </c>
      <c r="AN29" s="254">
        <f>'Hlavná činnosť_Náklady'!AO7*$D$29</f>
        <v>4454672.9130713772</v>
      </c>
      <c r="AO29" s="254">
        <f>'Hlavná činnosť_Náklady'!AP7*$D$29</f>
        <v>4543759.2467971798</v>
      </c>
      <c r="AP29" s="254">
        <f>'Hlavná činnosť_Náklady'!AQ7*$D$29</f>
        <v>4630083.7688221307</v>
      </c>
      <c r="AQ29" s="254">
        <f>'Hlavná činnosť_Náklady'!AR7*$D$29</f>
        <v>4713650.0977672106</v>
      </c>
      <c r="AR29" s="254">
        <f>'Hlavná činnosť_Náklady'!AS7*$D$29</f>
        <v>4794470.9493016349</v>
      </c>
      <c r="AS29" s="254">
        <f>'Hlavná činnosť_Náklady'!AT7*$D$29</f>
        <v>4872567.2347503593</v>
      </c>
      <c r="AT29" s="254">
        <f>'Hlavná činnosť_Náklady'!AU7*$D$29</f>
        <v>4947967.1976188719</v>
      </c>
      <c r="AU29" s="254">
        <f>'Hlavná činnosť_Náklady'!AV7*$D$29</f>
        <v>5020705.591724271</v>
      </c>
      <c r="AV29" s="245"/>
    </row>
    <row r="30" spans="4:48" x14ac:dyDescent="0.25">
      <c r="AV30" s="245"/>
    </row>
    <row r="31" spans="4:48" x14ac:dyDescent="0.25">
      <c r="E31" s="250" t="s">
        <v>487</v>
      </c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245"/>
    </row>
    <row r="32" spans="4:48" x14ac:dyDescent="0.25">
      <c r="D32">
        <v>0</v>
      </c>
      <c r="E32" t="s">
        <v>475</v>
      </c>
      <c r="N32" s="252">
        <f>'Hlavná činnosť_Náklady'!O6*$D$27</f>
        <v>0</v>
      </c>
      <c r="O32" s="252">
        <f>'Hlavná činnosť_Náklady'!P6*$D$27</f>
        <v>0</v>
      </c>
      <c r="P32" s="252">
        <f>'Hlavná činnosť_Náklady'!Q6*$D$27</f>
        <v>0</v>
      </c>
      <c r="Q32" s="252">
        <f>'Hlavná činnosť_Náklady'!R6*$D$27</f>
        <v>0</v>
      </c>
      <c r="R32" s="252">
        <f>'Hlavná činnosť_Náklady'!S6*$D$27</f>
        <v>0</v>
      </c>
      <c r="S32" s="252">
        <f>'Hlavná činnosť_Náklady'!T6*$D$27</f>
        <v>0</v>
      </c>
      <c r="T32" s="252">
        <f>'Hlavná činnosť_Náklady'!U6*$D$27</f>
        <v>0</v>
      </c>
      <c r="U32" s="252">
        <f>'Hlavná činnosť_Náklady'!V6*$D$27</f>
        <v>0</v>
      </c>
      <c r="V32" s="252">
        <f>'Hlavná činnosť_Náklady'!W6*$D$27</f>
        <v>0</v>
      </c>
      <c r="W32" s="252">
        <f>'Hlavná činnosť_Náklady'!X6*$D$27</f>
        <v>0</v>
      </c>
      <c r="X32" s="252">
        <f>'Hlavná činnosť_Náklady'!Y6*$D$27</f>
        <v>0</v>
      </c>
      <c r="Y32" s="252">
        <f>'Hlavná činnosť_Náklady'!Z6*$D$27</f>
        <v>0</v>
      </c>
      <c r="Z32" s="252">
        <f>'Hlavná činnosť_Náklady'!AA6*$D$27</f>
        <v>0</v>
      </c>
      <c r="AA32" s="252">
        <f>'Hlavná činnosť_Náklady'!AB6*$D$27</f>
        <v>0</v>
      </c>
      <c r="AB32" s="252">
        <f>'Hlavná činnosť_Náklady'!AC6*$D$27</f>
        <v>0</v>
      </c>
      <c r="AC32" s="252">
        <f>'Hlavná činnosť_Náklady'!AD6*$D$27</f>
        <v>0</v>
      </c>
      <c r="AD32" s="252">
        <f>'Hlavná činnosť_Náklady'!AE6*$D$27</f>
        <v>0</v>
      </c>
      <c r="AE32" s="252">
        <f>'Hlavná činnosť_Náklady'!AF6*$D$27</f>
        <v>0</v>
      </c>
      <c r="AF32" s="252">
        <f>'Hlavná činnosť_Náklady'!AG6*$D$27</f>
        <v>0</v>
      </c>
      <c r="AG32" s="252">
        <f>'Hlavná činnosť_Náklady'!AH6*$D$27</f>
        <v>0</v>
      </c>
      <c r="AH32" s="252">
        <f>'Hlavná činnosť_Náklady'!AI6*$D$27</f>
        <v>0</v>
      </c>
      <c r="AI32" s="252">
        <f>'Hlavná činnosť_Náklady'!AJ6*$D$27</f>
        <v>0</v>
      </c>
      <c r="AJ32" s="252">
        <f>'Hlavná činnosť_Náklady'!AK6*$D$27</f>
        <v>0</v>
      </c>
      <c r="AK32" s="252">
        <f>'Hlavná činnosť_Náklady'!AL6*$D$27</f>
        <v>0</v>
      </c>
      <c r="AL32" s="252">
        <f>'Hlavná činnosť_Náklady'!AM6*$D$27</f>
        <v>0</v>
      </c>
      <c r="AM32" s="252">
        <f>'Hlavná činnosť_Náklady'!AN6*$D$27</f>
        <v>0</v>
      </c>
      <c r="AN32" s="252">
        <f>'Hlavná činnosť_Náklady'!AO6*$D$27</f>
        <v>0</v>
      </c>
      <c r="AO32" s="252">
        <f>'Hlavná činnosť_Náklady'!AP6*$D$27</f>
        <v>0</v>
      </c>
      <c r="AP32" s="252">
        <f>'Hlavná činnosť_Náklady'!AQ6*$D$27</f>
        <v>0</v>
      </c>
      <c r="AQ32" s="252">
        <f>'Hlavná činnosť_Náklady'!AR6*$D$27</f>
        <v>0</v>
      </c>
      <c r="AR32" s="252">
        <f>'Hlavná činnosť_Náklady'!AS6*$D$27</f>
        <v>0</v>
      </c>
      <c r="AS32" s="252">
        <f>'Hlavná činnosť_Náklady'!AT6*$D$27</f>
        <v>0</v>
      </c>
      <c r="AT32" s="252">
        <f>'Hlavná činnosť_Náklady'!AU6*$D$27</f>
        <v>0</v>
      </c>
      <c r="AU32" s="252">
        <f>'Hlavná činnosť_Náklady'!AV6*$D$27</f>
        <v>0</v>
      </c>
      <c r="AV32" s="245"/>
    </row>
    <row r="33" spans="4:48" x14ac:dyDescent="0.25">
      <c r="D33" s="247">
        <v>0.05</v>
      </c>
      <c r="E33" t="s">
        <v>476</v>
      </c>
      <c r="N33" s="252">
        <f>'Hlavná činnosť_Náklady'!O6*$D$33</f>
        <v>1074962.5438169471</v>
      </c>
      <c r="O33" s="252">
        <f>'Hlavná činnosť_Náklady'!P6*$D$33</f>
        <v>1130994.5029000407</v>
      </c>
      <c r="P33" s="252">
        <f>'Hlavná činnosť_Náklady'!Q6*$D$33</f>
        <v>1186999.4736504131</v>
      </c>
      <c r="Q33" s="252">
        <f>'Hlavná činnosť_Náklady'!R6*$D$33</f>
        <v>1242838.805407055</v>
      </c>
      <c r="R33" s="252">
        <f>'Hlavná činnosť_Náklady'!S6*$D$33</f>
        <v>1298381.6471857806</v>
      </c>
      <c r="S33" s="252">
        <f>'Hlavná činnosť_Náklady'!T6*$D$33</f>
        <v>1353505.461939618</v>
      </c>
      <c r="T33" s="252">
        <f>'Hlavná činnosť_Náklady'!U6*$D$33</f>
        <v>1408096.3946505692</v>
      </c>
      <c r="U33" s="252">
        <f>'Hlavná činnosť_Náklady'!V6*$D$33</f>
        <v>1462049.5058923289</v>
      </c>
      <c r="V33" s="252">
        <f>'Hlavná činnosť_Náklady'!W6*$D$33</f>
        <v>1515268.8834402319</v>
      </c>
      <c r="W33" s="252">
        <f>'Hlavná činnosť_Náklady'!X6*$D$33</f>
        <v>1567667.6450046832</v>
      </c>
      <c r="X33" s="252">
        <f>'Hlavná činnosť_Náklady'!Y6*$D$33</f>
        <v>1619167.845291636</v>
      </c>
      <c r="Y33" s="252">
        <f>'Hlavná činnosť_Náklady'!Z6*$D$33</f>
        <v>1669700.3004115738</v>
      </c>
      <c r="Z33" s="252">
        <f>'Hlavná činnosť_Náklady'!AA6*$D$33</f>
        <v>1719204.3422270429</v>
      </c>
      <c r="AA33" s="252">
        <f>'Hlavná činnosť_Náklady'!AB6*$D$33</f>
        <v>1767627.5146039457</v>
      </c>
      <c r="AB33" s="252">
        <f>'Hlavná činnosť_Náklady'!AC6*$D$33</f>
        <v>1814925.2227638715</v>
      </c>
      <c r="AC33" s="252">
        <f>'Hlavná činnosť_Náklady'!AD6*$D$33</f>
        <v>1861060.3460682444</v>
      </c>
      <c r="AD33" s="252">
        <f>'Hlavná činnosť_Náklady'!AE6*$D$33</f>
        <v>1906002.8236384143</v>
      </c>
      <c r="AE33" s="252">
        <f>'Hlavná činnosť_Náklady'!AF6*$D$33</f>
        <v>1949729.2212613979</v>
      </c>
      <c r="AF33" s="252">
        <f>'Hlavná činnosť_Náklady'!AG6*$D$33</f>
        <v>1992222.2870754963</v>
      </c>
      <c r="AG33" s="252">
        <f>'Hlavná činnosť_Náklady'!AH6*$D$33</f>
        <v>2033470.5025948447</v>
      </c>
      <c r="AH33" s="252">
        <f>'Hlavná činnosť_Náklady'!AI6*$D$33</f>
        <v>2073467.6347336879</v>
      </c>
      <c r="AI33" s="252">
        <f>'Hlavná činnosť_Náklady'!AJ6*$D$33</f>
        <v>2112212.2936421493</v>
      </c>
      <c r="AJ33" s="252">
        <f>'Hlavná činnosť_Náklady'!AK6*$D$33</f>
        <v>2149707.5003741505</v>
      </c>
      <c r="AK33" s="252">
        <f>'Hlavná činnosť_Náklady'!AL6*$D$33</f>
        <v>2185960.2676804285</v>
      </c>
      <c r="AL33" s="252">
        <f>'Hlavná činnosť_Náklady'!AM6*$D$33</f>
        <v>2220981.1965582576</v>
      </c>
      <c r="AM33" s="252">
        <f>'Hlavná činnosť_Náklady'!AN6*$D$33</f>
        <v>2254784.0905952509</v>
      </c>
      <c r="AN33" s="252">
        <f>'Hlavná činnosť_Náklady'!AO6*$D$33</f>
        <v>2287385.5896166572</v>
      </c>
      <c r="AO33" s="252">
        <f>'Hlavná činnosť_Náklady'!AP6*$D$33</f>
        <v>2318804.8236816316</v>
      </c>
      <c r="AP33" s="252">
        <f>'Hlavná činnosť_Náklady'!AQ6*$D$33</f>
        <v>2349063.0880709472</v>
      </c>
      <c r="AQ33" s="252">
        <f>'Hlavná činnosť_Náklady'!AR6*$D$33</f>
        <v>2378183.539562644</v>
      </c>
      <c r="AR33" s="252">
        <f>'Hlavná činnosť_Náklady'!AS6*$D$33</f>
        <v>2406190.9139989358</v>
      </c>
      <c r="AS33" s="252">
        <f>'Hlavná činnosť_Náklady'!AT6*$D$33</f>
        <v>2433111.2649028306</v>
      </c>
      <c r="AT33" s="252">
        <f>'Hlavná činnosť_Náklady'!AU6*$D$33</f>
        <v>2458971.7227016757</v>
      </c>
      <c r="AU33" s="252">
        <f>'Hlavná činnosť_Náklady'!AV6*$D$33</f>
        <v>2483800.273952791</v>
      </c>
      <c r="AV33" s="245"/>
    </row>
    <row r="34" spans="4:48" x14ac:dyDescent="0.25">
      <c r="D34" s="247">
        <v>0.15</v>
      </c>
      <c r="E34" t="s">
        <v>477</v>
      </c>
      <c r="N34" s="252">
        <f>'Hlavná činnosť_Náklady'!O6*$D$34</f>
        <v>3224887.6314508417</v>
      </c>
      <c r="O34" s="252">
        <f>'Hlavná činnosť_Náklady'!P6*$D$34</f>
        <v>3392983.5087001221</v>
      </c>
      <c r="P34" s="252">
        <f>'Hlavná činnosť_Náklady'!Q6*$D$34</f>
        <v>3560998.4209512388</v>
      </c>
      <c r="Q34" s="252">
        <f>'Hlavná činnosť_Náklady'!R6*$D$34</f>
        <v>3728516.4162211646</v>
      </c>
      <c r="R34" s="252">
        <f>'Hlavná činnosť_Náklady'!S6*$D$34</f>
        <v>3895144.9415573413</v>
      </c>
      <c r="S34" s="252">
        <f>'Hlavná činnosť_Náklady'!T6*$D$34</f>
        <v>4060516.385818853</v>
      </c>
      <c r="T34" s="252">
        <f>'Hlavná činnosť_Náklady'!U6*$D$34</f>
        <v>4224289.1839517076</v>
      </c>
      <c r="U34" s="252">
        <f>'Hlavná činnosť_Náklady'!V6*$D$34</f>
        <v>4386148.5176769858</v>
      </c>
      <c r="V34" s="252">
        <f>'Hlavná činnosť_Náklady'!W6*$D$34</f>
        <v>4545806.6503206957</v>
      </c>
      <c r="W34" s="252">
        <f>'Hlavná činnosť_Náklady'!X6*$D$34</f>
        <v>4703002.9350140486</v>
      </c>
      <c r="X34" s="252">
        <f>'Hlavná činnosť_Náklady'!Y6*$D$34</f>
        <v>4857503.5358749079</v>
      </c>
      <c r="Y34" s="252">
        <f>'Hlavná činnosť_Náklady'!Z6*$D$34</f>
        <v>5009100.9012347208</v>
      </c>
      <c r="Z34" s="252">
        <f>'Hlavná činnosť_Náklady'!AA6*$D$34</f>
        <v>5157613.026681128</v>
      </c>
      <c r="AA34" s="252">
        <f>'Hlavná činnosť_Náklady'!AB6*$D$34</f>
        <v>5302882.5438118363</v>
      </c>
      <c r="AB34" s="252">
        <f>'Hlavná činnosť_Náklady'!AC6*$D$34</f>
        <v>5444775.6682916144</v>
      </c>
      <c r="AC34" s="252">
        <f>'Hlavná činnosť_Náklady'!AD6*$D$34</f>
        <v>5583181.0382047333</v>
      </c>
      <c r="AD34" s="252">
        <f>'Hlavná činnosť_Náklady'!AE6*$D$34</f>
        <v>5718008.4709152421</v>
      </c>
      <c r="AE34" s="252">
        <f>'Hlavná činnosť_Náklady'!AF6*$D$34</f>
        <v>5849187.6637841929</v>
      </c>
      <c r="AF34" s="252">
        <f>'Hlavná činnosť_Náklady'!AG6*$D$34</f>
        <v>5976666.8612264879</v>
      </c>
      <c r="AG34" s="252">
        <f>'Hlavná činnosť_Náklady'!AH6*$D$34</f>
        <v>6100411.5077845333</v>
      </c>
      <c r="AH34" s="252">
        <f>'Hlavná činnosť_Náklady'!AI6*$D$34</f>
        <v>6220402.9042010633</v>
      </c>
      <c r="AI34" s="252">
        <f>'Hlavná činnosť_Náklady'!AJ6*$D$34</f>
        <v>6336636.880926447</v>
      </c>
      <c r="AJ34" s="252">
        <f>'Hlavná činnosť_Náklady'!AK6*$D$34</f>
        <v>6449122.5011224505</v>
      </c>
      <c r="AK34" s="252">
        <f>'Hlavná činnosť_Náklady'!AL6*$D$34</f>
        <v>6557880.8030412858</v>
      </c>
      <c r="AL34" s="252">
        <f>'Hlavná činnosť_Náklady'!AM6*$D$34</f>
        <v>6662943.5896747727</v>
      </c>
      <c r="AM34" s="252">
        <f>'Hlavná činnosť_Náklady'!AN6*$D$34</f>
        <v>6764352.2717857528</v>
      </c>
      <c r="AN34" s="252">
        <f>'Hlavná činnosť_Náklady'!AO6*$D$34</f>
        <v>6862156.7688499708</v>
      </c>
      <c r="AO34" s="252">
        <f>'Hlavná činnosť_Náklady'!AP6*$D$34</f>
        <v>6956414.4710448934</v>
      </c>
      <c r="AP34" s="252">
        <f>'Hlavná činnosť_Náklady'!AQ6*$D$34</f>
        <v>7047189.2642128421</v>
      </c>
      <c r="AQ34" s="252">
        <f>'Hlavná činnosť_Náklady'!AR6*$D$34</f>
        <v>7134550.6186879305</v>
      </c>
      <c r="AR34" s="252">
        <f>'Hlavná činnosť_Náklady'!AS6*$D$34</f>
        <v>7218572.741996807</v>
      </c>
      <c r="AS34" s="252">
        <f>'Hlavná činnosť_Náklady'!AT6*$D$34</f>
        <v>7299333.7947084913</v>
      </c>
      <c r="AT34" s="252">
        <f>'Hlavná činnosť_Náklady'!AU6*$D$34</f>
        <v>7376915.1681050258</v>
      </c>
      <c r="AU34" s="252">
        <f>'Hlavná činnosť_Náklady'!AV6*$D$34</f>
        <v>7451400.8218583716</v>
      </c>
      <c r="AV34" s="245"/>
    </row>
    <row r="35" spans="4:48" x14ac:dyDescent="0.25">
      <c r="AV35" s="245"/>
    </row>
    <row r="36" spans="4:48" x14ac:dyDescent="0.25">
      <c r="E36" s="250" t="s">
        <v>490</v>
      </c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245"/>
    </row>
    <row r="37" spans="4:48" x14ac:dyDescent="0.25">
      <c r="D37">
        <v>0</v>
      </c>
      <c r="E37" t="s">
        <v>475</v>
      </c>
      <c r="AV37" s="245"/>
    </row>
    <row r="38" spans="4:48" x14ac:dyDescent="0.25">
      <c r="D38">
        <v>0</v>
      </c>
      <c r="E38" t="s">
        <v>505</v>
      </c>
      <c r="P38" s="245">
        <f>F7/4</f>
        <v>12999166.666666664</v>
      </c>
      <c r="Q38" s="245">
        <f>F7/4</f>
        <v>12999166.666666664</v>
      </c>
      <c r="AV38" s="245"/>
    </row>
    <row r="39" spans="4:48" x14ac:dyDescent="0.25">
      <c r="D39">
        <v>0</v>
      </c>
      <c r="E39" t="s">
        <v>491</v>
      </c>
      <c r="N39" s="245">
        <f>F3</f>
        <v>4328800</v>
      </c>
      <c r="AV39" s="245"/>
    </row>
    <row r="40" spans="4:48" x14ac:dyDescent="0.25">
      <c r="N40" s="245"/>
      <c r="AV40" s="245"/>
    </row>
    <row r="41" spans="4:48" x14ac:dyDescent="0.25">
      <c r="E41" s="250" t="s">
        <v>502</v>
      </c>
      <c r="N41" s="245"/>
      <c r="AV41" s="245"/>
    </row>
    <row r="42" spans="4:48" x14ac:dyDescent="0.25">
      <c r="AV42" s="245"/>
    </row>
    <row r="43" spans="4:48" ht="15.75" x14ac:dyDescent="0.25">
      <c r="E43" s="248" t="s">
        <v>482</v>
      </c>
      <c r="N43" s="249">
        <v>1</v>
      </c>
      <c r="O43" s="249">
        <v>2</v>
      </c>
      <c r="P43" s="249">
        <v>3</v>
      </c>
      <c r="Q43" s="249">
        <v>4</v>
      </c>
      <c r="R43" s="249">
        <v>5</v>
      </c>
      <c r="S43" s="249">
        <v>6</v>
      </c>
      <c r="T43" s="249">
        <v>7</v>
      </c>
      <c r="U43" s="249">
        <v>8</v>
      </c>
      <c r="V43" s="249">
        <v>9</v>
      </c>
      <c r="W43" s="249">
        <v>10</v>
      </c>
      <c r="X43" s="249">
        <v>11</v>
      </c>
      <c r="Y43" s="249">
        <v>12</v>
      </c>
      <c r="Z43" s="249">
        <v>13</v>
      </c>
      <c r="AA43" s="249">
        <v>14</v>
      </c>
      <c r="AB43" s="249">
        <v>15</v>
      </c>
      <c r="AC43" s="249">
        <v>16</v>
      </c>
      <c r="AD43" s="249">
        <v>17</v>
      </c>
      <c r="AE43" s="249">
        <v>18</v>
      </c>
      <c r="AF43" s="249">
        <v>19</v>
      </c>
      <c r="AG43" s="249">
        <v>20</v>
      </c>
      <c r="AH43" s="249">
        <v>21</v>
      </c>
      <c r="AI43" s="249">
        <v>22</v>
      </c>
      <c r="AJ43" s="249">
        <v>23</v>
      </c>
      <c r="AK43" s="249">
        <v>24</v>
      </c>
      <c r="AL43" s="249">
        <v>25</v>
      </c>
      <c r="AM43" s="249">
        <v>26</v>
      </c>
      <c r="AN43" s="249">
        <v>27</v>
      </c>
      <c r="AO43" s="249">
        <v>28</v>
      </c>
      <c r="AP43" s="249">
        <v>29</v>
      </c>
      <c r="AQ43" s="249">
        <v>30</v>
      </c>
      <c r="AR43" s="249">
        <v>31</v>
      </c>
      <c r="AS43" s="249">
        <v>32</v>
      </c>
      <c r="AT43" s="249">
        <v>33</v>
      </c>
      <c r="AU43" s="249">
        <v>34</v>
      </c>
      <c r="AV43" s="249">
        <v>35</v>
      </c>
    </row>
    <row r="44" spans="4:48" x14ac:dyDescent="0.25">
      <c r="E44" t="s">
        <v>472</v>
      </c>
      <c r="F44" s="245">
        <f>F18-F22</f>
        <v>-6678439.270000007</v>
      </c>
      <c r="G44" s="245">
        <f t="shared" ref="G44:M44" si="6">G18-G22</f>
        <v>-7657983.3100000024</v>
      </c>
      <c r="H44" s="245">
        <f t="shared" si="6"/>
        <v>4940083.8600000069</v>
      </c>
      <c r="I44" s="245">
        <f t="shared" si="6"/>
        <v>-8119282.0000000056</v>
      </c>
      <c r="J44" s="245">
        <f t="shared" si="6"/>
        <v>3356518.4100000025</v>
      </c>
      <c r="K44" s="245">
        <f t="shared" si="6"/>
        <v>-2327969.6400000029</v>
      </c>
      <c r="L44" s="245">
        <f t="shared" si="6"/>
        <v>-8156894.3899999848</v>
      </c>
      <c r="M44" s="245">
        <f t="shared" si="6"/>
        <v>-10305042.597563602</v>
      </c>
      <c r="N44" s="245">
        <f>N18-N22+N27+N32-N37</f>
        <v>-10005235.953645803</v>
      </c>
      <c r="O44" s="245">
        <f t="shared" ref="O44:AU44" si="7">O18-O22+O27+O32-O37</f>
        <v>-9643653.8435427044</v>
      </c>
      <c r="P44" s="245">
        <f t="shared" si="7"/>
        <v>-9222998.2021324504</v>
      </c>
      <c r="Q44" s="245">
        <f t="shared" si="7"/>
        <v>-8746371.7201055549</v>
      </c>
      <c r="R44" s="245">
        <f t="shared" si="7"/>
        <v>-8217207.5903513376</v>
      </c>
      <c r="S44" s="245">
        <f t="shared" si="7"/>
        <v>-7639200.8677387219</v>
      </c>
      <c r="T44" s="245">
        <f t="shared" si="7"/>
        <v>-7016242.6768153571</v>
      </c>
      <c r="U44" s="245">
        <f t="shared" si="7"/>
        <v>-6352358.2490292834</v>
      </c>
      <c r="V44" s="245">
        <f t="shared" si="7"/>
        <v>-5651649.5310932091</v>
      </c>
      <c r="W44" s="245">
        <f t="shared" si="7"/>
        <v>-4918242.884948276</v>
      </c>
      <c r="X44" s="245">
        <f t="shared" si="7"/>
        <v>-4156242.2013778109</v>
      </c>
      <c r="Y44" s="245">
        <f t="shared" si="7"/>
        <v>-3369687.5759092839</v>
      </c>
      <c r="Z44" s="245">
        <f t="shared" si="7"/>
        <v>-2562519.5480686473</v>
      </c>
      <c r="AA44" s="245">
        <f t="shared" si="7"/>
        <v>-1738548.7830132584</v>
      </c>
      <c r="AB44" s="245">
        <f t="shared" si="7"/>
        <v>-901430.97693341551</v>
      </c>
      <c r="AC44" s="245">
        <f t="shared" si="7"/>
        <v>-54646.692596352426</v>
      </c>
      <c r="AD44" s="245">
        <f t="shared" si="7"/>
        <v>798514.22314736736</v>
      </c>
      <c r="AE44" s="245">
        <f t="shared" si="7"/>
        <v>1654964.0245790877</v>
      </c>
      <c r="AF44" s="245">
        <f t="shared" si="7"/>
        <v>2511824.660669703</v>
      </c>
      <c r="AG44" s="245">
        <f t="shared" si="7"/>
        <v>3366431.9904290605</v>
      </c>
      <c r="AH44" s="245">
        <f t="shared" si="7"/>
        <v>4216337.0305757765</v>
      </c>
      <c r="AI44" s="245">
        <f t="shared" si="7"/>
        <v>5059304.6345543377</v>
      </c>
      <c r="AJ44" s="245">
        <f t="shared" si="7"/>
        <v>5893309.983839727</v>
      </c>
      <c r="AK44" s="245">
        <f t="shared" si="7"/>
        <v>6716533.2495254073</v>
      </c>
      <c r="AL44" s="245">
        <f t="shared" si="7"/>
        <v>7527352.7559295166</v>
      </c>
      <c r="AM44" s="245">
        <f t="shared" si="7"/>
        <v>8324336.9496426312</v>
      </c>
      <c r="AN44" s="245">
        <f t="shared" si="7"/>
        <v>9106235.4481692761</v>
      </c>
      <c r="AO44" s="245">
        <f t="shared" si="7"/>
        <v>9871969.4129382186</v>
      </c>
      <c r="AP44" s="245">
        <f t="shared" si="7"/>
        <v>10620621.462667014</v>
      </c>
      <c r="AQ44" s="245">
        <f t="shared" si="7"/>
        <v>11351425.315392412</v>
      </c>
      <c r="AR44" s="245">
        <f t="shared" si="7"/>
        <v>12063755.321298281</v>
      </c>
      <c r="AS44" s="245">
        <f t="shared" si="7"/>
        <v>12757116.024060445</v>
      </c>
      <c r="AT44" s="245">
        <f t="shared" si="7"/>
        <v>13431131.865943728</v>
      </c>
      <c r="AU44" s="245">
        <f t="shared" si="7"/>
        <v>14085537.131424055</v>
      </c>
      <c r="AV44" s="245">
        <f t="shared" si="2"/>
        <v>49160464.1874846</v>
      </c>
    </row>
    <row r="45" spans="4:48" x14ac:dyDescent="0.25">
      <c r="E45" t="s">
        <v>473</v>
      </c>
      <c r="F45" s="245">
        <f>F19-F22</f>
        <v>-6159179.7600000072</v>
      </c>
      <c r="G45" s="245">
        <f t="shared" ref="G45:M45" si="8">G19-G22</f>
        <v>-7102696.8300000019</v>
      </c>
      <c r="H45" s="245">
        <f t="shared" si="8"/>
        <v>5570390.9100000067</v>
      </c>
      <c r="I45" s="245">
        <f t="shared" si="8"/>
        <v>-7543454.1600000057</v>
      </c>
      <c r="J45" s="245">
        <f t="shared" si="8"/>
        <v>3779414.8700000024</v>
      </c>
      <c r="K45" s="245">
        <f t="shared" si="8"/>
        <v>-1889935.970000003</v>
      </c>
      <c r="L45" s="245">
        <f t="shared" si="8"/>
        <v>-7608126.7199999848</v>
      </c>
      <c r="M45" s="245">
        <f t="shared" si="8"/>
        <v>-9765451.4288782887</v>
      </c>
      <c r="N45" s="245">
        <f>N19-N22+N27+N32-N37</f>
        <v>-9452959.1869530473</v>
      </c>
      <c r="O45" s="245">
        <f t="shared" ref="O45:AU45" si="9">O19-O22+O27+O32-O37</f>
        <v>-9078393.2449088451</v>
      </c>
      <c r="P45" s="245">
        <f t="shared" si="9"/>
        <v>-8644448.5262492634</v>
      </c>
      <c r="Q45" s="245">
        <f t="shared" si="9"/>
        <v>-8154220.5454553077</v>
      </c>
      <c r="R45" s="245">
        <f t="shared" si="9"/>
        <v>-7611135.1504966393</v>
      </c>
      <c r="S45" s="245">
        <f t="shared" si="9"/>
        <v>-7018879.8786460552</v>
      </c>
      <c r="T45" s="245">
        <f t="shared" si="9"/>
        <v>-6381338.1601190399</v>
      </c>
      <c r="U45" s="245">
        <f t="shared" si="9"/>
        <v>-5702527.3511404386</v>
      </c>
      <c r="V45" s="245">
        <f t="shared" si="9"/>
        <v>-4986541.3380560437</v>
      </c>
      <c r="W45" s="245">
        <f t="shared" si="9"/>
        <v>-4237498.2329436997</v>
      </c>
      <c r="X45" s="245">
        <f t="shared" si="9"/>
        <v>-3459493.4827720597</v>
      </c>
      <c r="Y45" s="245">
        <f t="shared" si="9"/>
        <v>-2656558.5407428159</v>
      </c>
      <c r="Z45" s="245">
        <f t="shared" si="9"/>
        <v>-1832625.1008781134</v>
      </c>
      <c r="AA45" s="245">
        <f t="shared" si="9"/>
        <v>-991494.77487682831</v>
      </c>
      <c r="AB45" s="245">
        <f t="shared" si="9"/>
        <v>-136813.99262716318</v>
      </c>
      <c r="AC45" s="245">
        <f t="shared" si="9"/>
        <v>727946.16725323745</v>
      </c>
      <c r="AD45" s="245">
        <f t="shared" si="9"/>
        <v>1599505.5650324107</v>
      </c>
      <c r="AE45" s="245">
        <f t="shared" si="9"/>
        <v>2474786.3903212333</v>
      </c>
      <c r="AF45" s="245">
        <f t="shared" si="9"/>
        <v>3350920.7609962262</v>
      </c>
      <c r="AG45" s="245">
        <f t="shared" si="9"/>
        <v>4225254.9440402444</v>
      </c>
      <c r="AH45" s="245">
        <f t="shared" si="9"/>
        <v>5095350.608832689</v>
      </c>
      <c r="AI45" s="245">
        <f t="shared" si="9"/>
        <v>5958983.5119191259</v>
      </c>
      <c r="AJ45" s="245">
        <f t="shared" si="9"/>
        <v>6814139.9942036765</v>
      </c>
      <c r="AK45" s="245">
        <f t="shared" si="9"/>
        <v>7659011.6485631857</v>
      </c>
      <c r="AL45" s="245">
        <f t="shared" si="9"/>
        <v>8491988.4896212704</v>
      </c>
      <c r="AM45" s="245">
        <f t="shared" si="9"/>
        <v>9311650.9291089457</v>
      </c>
      <c r="AN45" s="245">
        <f t="shared" si="9"/>
        <v>10116760.830967398</v>
      </c>
      <c r="AO45" s="245">
        <f t="shared" si="9"/>
        <v>10906251.890971472</v>
      </c>
      <c r="AP45" s="245">
        <f t="shared" si="9"/>
        <v>11679219.556862848</v>
      </c>
      <c r="AQ45" s="245">
        <f t="shared" si="9"/>
        <v>12434910.677308233</v>
      </c>
      <c r="AR45" s="245">
        <f t="shared" si="9"/>
        <v>13172713.041817931</v>
      </c>
      <c r="AS45" s="245">
        <f t="shared" si="9"/>
        <v>13892144.949348023</v>
      </c>
      <c r="AT45" s="245">
        <f t="shared" si="9"/>
        <v>14592844.920825381</v>
      </c>
      <c r="AU45" s="245">
        <f t="shared" si="9"/>
        <v>15274561.650372349</v>
      </c>
      <c r="AV45" s="245">
        <f t="shared" si="2"/>
        <v>77434019.021500498</v>
      </c>
    </row>
    <row r="46" spans="4:48" x14ac:dyDescent="0.25">
      <c r="AV46" s="245"/>
    </row>
    <row r="47" spans="4:48" ht="15.75" x14ac:dyDescent="0.25">
      <c r="E47" s="248" t="s">
        <v>483</v>
      </c>
      <c r="AV47" s="245"/>
    </row>
    <row r="48" spans="4:48" x14ac:dyDescent="0.25">
      <c r="E48" t="s">
        <v>472</v>
      </c>
      <c r="F48" s="245">
        <f>F18-F23</f>
        <v>-6678439.270000007</v>
      </c>
      <c r="G48" s="245">
        <f t="shared" ref="G48:M48" si="10">G18-G23</f>
        <v>-7657983.3100000024</v>
      </c>
      <c r="H48" s="245">
        <f t="shared" si="10"/>
        <v>4940083.8600000069</v>
      </c>
      <c r="I48" s="245">
        <f t="shared" si="10"/>
        <v>-8119282.0000000056</v>
      </c>
      <c r="J48" s="245">
        <f t="shared" si="10"/>
        <v>3356518.4100000025</v>
      </c>
      <c r="K48" s="245">
        <f t="shared" si="10"/>
        <v>-2327969.6400000029</v>
      </c>
      <c r="L48" s="245">
        <f t="shared" si="10"/>
        <v>-8156894.3899999848</v>
      </c>
      <c r="M48" s="245">
        <f t="shared" si="10"/>
        <v>-10305042.597563602</v>
      </c>
      <c r="N48" s="245">
        <f>N18-N23+N28+N33-N38</f>
        <v>-38542036.557955429</v>
      </c>
      <c r="O48" s="245">
        <f t="shared" ref="O48:AU48" si="11">O18-O23+O28+O33-O38</f>
        <v>-38022255.894365281</v>
      </c>
      <c r="P48" s="245">
        <f t="shared" si="11"/>
        <v>-50441645.085305996</v>
      </c>
      <c r="Q48" s="245">
        <f t="shared" si="11"/>
        <v>-18866555.965938617</v>
      </c>
      <c r="R48" s="245">
        <f t="shared" si="11"/>
        <v>-5194584.6537977606</v>
      </c>
      <c r="S48" s="245">
        <f t="shared" si="11"/>
        <v>-4472846.5074310768</v>
      </c>
      <c r="T48" s="245">
        <f t="shared" si="11"/>
        <v>-3706410.4985944666</v>
      </c>
      <c r="U48" s="245">
        <f t="shared" si="11"/>
        <v>-2899630.0978002166</v>
      </c>
      <c r="V48" s="245">
        <f t="shared" si="11"/>
        <v>-2056917.6017249748</v>
      </c>
      <c r="W48" s="245">
        <f t="shared" si="11"/>
        <v>-1182690.5634273766</v>
      </c>
      <c r="X48" s="245">
        <f t="shared" si="11"/>
        <v>-281323.9633964547</v>
      </c>
      <c r="Y48" s="245">
        <f t="shared" si="11"/>
        <v>642891.75136017287</v>
      </c>
      <c r="Z48" s="245">
        <f t="shared" si="11"/>
        <v>1585786.783528209</v>
      </c>
      <c r="AA48" s="245">
        <f t="shared" si="11"/>
        <v>2543342.404356644</v>
      </c>
      <c r="AB48" s="245">
        <f t="shared" si="11"/>
        <v>3511715.9212767351</v>
      </c>
      <c r="AC48" s="245">
        <f t="shared" si="11"/>
        <v>4487260.515709484</v>
      </c>
      <c r="AD48" s="245">
        <f t="shared" si="11"/>
        <v>5466540.326743328</v>
      </c>
      <c r="AE48" s="245">
        <f t="shared" si="11"/>
        <v>6446341.1920294156</v>
      </c>
      <c r="AF48" s="245">
        <f t="shared" si="11"/>
        <v>7423677.4769246737</v>
      </c>
      <c r="AG48" s="245">
        <f t="shared" si="11"/>
        <v>8395795.429173898</v>
      </c>
      <c r="AH48" s="245">
        <f t="shared" si="11"/>
        <v>9360173.4917118624</v>
      </c>
      <c r="AI48" s="245">
        <f t="shared" si="11"/>
        <v>10314519.992733393</v>
      </c>
      <c r="AJ48" s="245">
        <f t="shared" si="11"/>
        <v>11256768.612088501</v>
      </c>
      <c r="AK48" s="245">
        <f t="shared" si="11"/>
        <v>12185071.99809565</v>
      </c>
      <c r="AL48" s="245">
        <f t="shared" si="11"/>
        <v>13097793.880617015</v>
      </c>
      <c r="AM48" s="245">
        <f t="shared" si="11"/>
        <v>13993499.996008441</v>
      </c>
      <c r="AN48" s="245">
        <f t="shared" si="11"/>
        <v>14870948.108462393</v>
      </c>
      <c r="AO48" s="245">
        <f t="shared" si="11"/>
        <v>15729077.38117897</v>
      </c>
      <c r="AP48" s="245">
        <f t="shared" si="11"/>
        <v>16566997.320434663</v>
      </c>
      <c r="AQ48" s="245">
        <f t="shared" si="11"/>
        <v>17383976.486507613</v>
      </c>
      <c r="AR48" s="245">
        <f t="shared" si="11"/>
        <v>18179431.137942288</v>
      </c>
      <c r="AS48" s="245">
        <f t="shared" si="11"/>
        <v>18952913.950069595</v>
      </c>
      <c r="AT48" s="245">
        <f t="shared" si="11"/>
        <v>19704102.925196826</v>
      </c>
      <c r="AU48" s="245">
        <f t="shared" si="11"/>
        <v>20432790.59053323</v>
      </c>
      <c r="AV48" s="245">
        <f t="shared" si="2"/>
        <v>86864520.282945305</v>
      </c>
    </row>
    <row r="49" spans="5:48" x14ac:dyDescent="0.25">
      <c r="E49" t="s">
        <v>473</v>
      </c>
      <c r="F49" s="245">
        <f>F19-F23</f>
        <v>-6159179.7600000072</v>
      </c>
      <c r="G49" s="245">
        <f t="shared" ref="G49:M49" si="12">G19-G23</f>
        <v>-7102696.8300000019</v>
      </c>
      <c r="H49" s="245">
        <f t="shared" si="12"/>
        <v>5570390.9100000067</v>
      </c>
      <c r="I49" s="245">
        <f t="shared" si="12"/>
        <v>-7543454.1600000057</v>
      </c>
      <c r="J49" s="245">
        <f t="shared" si="12"/>
        <v>3779414.8700000024</v>
      </c>
      <c r="K49" s="245">
        <f t="shared" si="12"/>
        <v>-1889935.970000003</v>
      </c>
      <c r="L49" s="245">
        <f t="shared" si="12"/>
        <v>-7608126.7199999848</v>
      </c>
      <c r="M49" s="245">
        <f t="shared" si="12"/>
        <v>-9765451.4288782887</v>
      </c>
      <c r="N49" s="245">
        <f>N19-N23+N28+N33-N38</f>
        <v>-37989759.791262671</v>
      </c>
      <c r="O49" s="245">
        <f t="shared" ref="O49:AU49" si="13">O19-O23+O28+O33-O38</f>
        <v>-37456995.295731418</v>
      </c>
      <c r="P49" s="245">
        <f t="shared" si="13"/>
        <v>-49863095.409422807</v>
      </c>
      <c r="Q49" s="245">
        <f t="shared" si="13"/>
        <v>-18274404.791288368</v>
      </c>
      <c r="R49" s="245">
        <f t="shared" si="13"/>
        <v>-4588512.2139430624</v>
      </c>
      <c r="S49" s="245">
        <f t="shared" si="13"/>
        <v>-3852525.5183384102</v>
      </c>
      <c r="T49" s="245">
        <f t="shared" si="13"/>
        <v>-3071505.9818981495</v>
      </c>
      <c r="U49" s="245">
        <f t="shared" si="13"/>
        <v>-2249799.1999113718</v>
      </c>
      <c r="V49" s="245">
        <f t="shared" si="13"/>
        <v>-1391809.4086878095</v>
      </c>
      <c r="W49" s="245">
        <f t="shared" si="13"/>
        <v>-501945.91142280027</v>
      </c>
      <c r="X49" s="245">
        <f t="shared" si="13"/>
        <v>415424.75520929648</v>
      </c>
      <c r="Y49" s="245">
        <f t="shared" si="13"/>
        <v>1356020.7865266409</v>
      </c>
      <c r="Z49" s="245">
        <f t="shared" si="13"/>
        <v>2315681.2307187431</v>
      </c>
      <c r="AA49" s="245">
        <f t="shared" si="13"/>
        <v>3290396.4124930743</v>
      </c>
      <c r="AB49" s="245">
        <f t="shared" si="13"/>
        <v>4276332.9055829877</v>
      </c>
      <c r="AC49" s="245">
        <f t="shared" si="13"/>
        <v>5269853.3755590748</v>
      </c>
      <c r="AD49" s="245">
        <f t="shared" si="13"/>
        <v>6267531.6686283713</v>
      </c>
      <c r="AE49" s="245">
        <f t="shared" si="13"/>
        <v>7266163.5577715626</v>
      </c>
      <c r="AF49" s="245">
        <f t="shared" si="13"/>
        <v>8262773.5772511968</v>
      </c>
      <c r="AG49" s="245">
        <f t="shared" si="13"/>
        <v>9254618.3827850819</v>
      </c>
      <c r="AH49" s="245">
        <f t="shared" si="13"/>
        <v>10239187.069968775</v>
      </c>
      <c r="AI49" s="245">
        <f t="shared" si="13"/>
        <v>11214198.870098181</v>
      </c>
      <c r="AJ49" s="245">
        <f t="shared" si="13"/>
        <v>12177598.622452453</v>
      </c>
      <c r="AK49" s="245">
        <f t="shared" si="13"/>
        <v>13127550.397133429</v>
      </c>
      <c r="AL49" s="245">
        <f t="shared" si="13"/>
        <v>14062429.614308771</v>
      </c>
      <c r="AM49" s="245">
        <f t="shared" si="13"/>
        <v>14980813.975474754</v>
      </c>
      <c r="AN49" s="245">
        <f t="shared" si="13"/>
        <v>15881473.491260517</v>
      </c>
      <c r="AO49" s="245">
        <f t="shared" si="13"/>
        <v>16763359.859212223</v>
      </c>
      <c r="AP49" s="245">
        <f t="shared" si="13"/>
        <v>17625595.414630495</v>
      </c>
      <c r="AQ49" s="245">
        <f t="shared" si="13"/>
        <v>18467461.848423433</v>
      </c>
      <c r="AR49" s="245">
        <f t="shared" si="13"/>
        <v>19288388.858461935</v>
      </c>
      <c r="AS49" s="245">
        <f t="shared" si="13"/>
        <v>20087942.875357173</v>
      </c>
      <c r="AT49" s="245">
        <f t="shared" si="13"/>
        <v>20865815.980078477</v>
      </c>
      <c r="AU49" s="245">
        <f t="shared" si="13"/>
        <v>21621815.109481525</v>
      </c>
      <c r="AV49" s="245">
        <f t="shared" si="2"/>
        <v>115138075.11696129</v>
      </c>
    </row>
    <row r="50" spans="5:48" x14ac:dyDescent="0.25">
      <c r="AV50" s="245"/>
    </row>
    <row r="51" spans="5:48" ht="15.75" x14ac:dyDescent="0.25">
      <c r="E51" s="248" t="s">
        <v>484</v>
      </c>
      <c r="AV51" s="245"/>
    </row>
    <row r="52" spans="5:48" x14ac:dyDescent="0.25">
      <c r="E52" t="s">
        <v>472</v>
      </c>
      <c r="F52" s="245">
        <f>F18-F24</f>
        <v>-5916469.7500000075</v>
      </c>
      <c r="G52" s="245">
        <f t="shared" ref="G52:M52" si="14">G18-G24</f>
        <v>-6816239.0600000024</v>
      </c>
      <c r="H52" s="245">
        <f t="shared" si="14"/>
        <v>5658706.1100000069</v>
      </c>
      <c r="I52" s="245">
        <f t="shared" si="14"/>
        <v>-7297100.3300000057</v>
      </c>
      <c r="J52" s="245">
        <f t="shared" si="14"/>
        <v>4253395.0600000024</v>
      </c>
      <c r="K52" s="245">
        <f t="shared" si="14"/>
        <v>-1446664.950000003</v>
      </c>
      <c r="L52" s="245">
        <f t="shared" si="14"/>
        <v>-7183994.4999999851</v>
      </c>
      <c r="M52" s="245">
        <f t="shared" si="14"/>
        <v>-9379972.9376592934</v>
      </c>
      <c r="N52" s="245">
        <f>N18-N24+N29+N34-N39</f>
        <v>-60650394.997128628</v>
      </c>
      <c r="O52" s="245">
        <f t="shared" ref="O52:AU52" si="15">O18-O24+O29+O34-O39</f>
        <v>-55644344.494519167</v>
      </c>
      <c r="P52" s="245">
        <f t="shared" si="15"/>
        <v>-54906147.912718616</v>
      </c>
      <c r="Q52" s="245">
        <f t="shared" si="15"/>
        <v>-54110934.159773678</v>
      </c>
      <c r="R52" s="245">
        <f t="shared" si="15"/>
        <v>-1266269.1890806118</v>
      </c>
      <c r="S52" s="245">
        <f t="shared" si="15"/>
        <v>-369948.88024130929</v>
      </c>
      <c r="T52" s="245">
        <f t="shared" si="15"/>
        <v>570071.09763148706</v>
      </c>
      <c r="U52" s="245">
        <f t="shared" si="15"/>
        <v>1549074.1386304409</v>
      </c>
      <c r="V52" s="245">
        <f t="shared" si="15"/>
        <v>2562309.5544829154</v>
      </c>
      <c r="W52" s="245">
        <f t="shared" si="15"/>
        <v>3190755.4063372384</v>
      </c>
      <c r="X52" s="245">
        <f t="shared" si="15"/>
        <v>4249066.1411268394</v>
      </c>
      <c r="Y52" s="245">
        <f t="shared" si="15"/>
        <v>5327932.3252603794</v>
      </c>
      <c r="Z52" s="245">
        <f t="shared" si="15"/>
        <v>6422951.3834477449</v>
      </c>
      <c r="AA52" s="245">
        <f t="shared" si="15"/>
        <v>7529896.3433777802</v>
      </c>
      <c r="AB52" s="245">
        <f t="shared" si="15"/>
        <v>8644740.2981944121</v>
      </c>
      <c r="AC52" s="245">
        <f t="shared" si="15"/>
        <v>9763675.5560504943</v>
      </c>
      <c r="AD52" s="245">
        <f t="shared" si="15"/>
        <v>10883127.882976495</v>
      </c>
      <c r="AE52" s="245">
        <f t="shared" si="15"/>
        <v>11999766.279202873</v>
      </c>
      <c r="AF52" s="245">
        <f t="shared" si="15"/>
        <v>13110508.746708205</v>
      </c>
      <c r="AG52" s="245">
        <f t="shared" si="15"/>
        <v>14212524.509787582</v>
      </c>
      <c r="AH52" s="245">
        <f t="shared" si="15"/>
        <v>15303233.143381342</v>
      </c>
      <c r="AI52" s="245">
        <f t="shared" si="15"/>
        <v>16380301.048091913</v>
      </c>
      <c r="AJ52" s="245">
        <f t="shared" si="15"/>
        <v>17441635.688368984</v>
      </c>
      <c r="AK52" s="245">
        <f t="shared" si="15"/>
        <v>18485377.983091407</v>
      </c>
      <c r="AL52" s="245">
        <f t="shared" si="15"/>
        <v>19509893.207341738</v>
      </c>
      <c r="AM52" s="245">
        <f t="shared" si="15"/>
        <v>20513760.731885478</v>
      </c>
      <c r="AN52" s="245">
        <f t="shared" si="15"/>
        <v>21495762.893868804</v>
      </c>
      <c r="AO52" s="245">
        <f t="shared" si="15"/>
        <v>22454873.259421375</v>
      </c>
      <c r="AP52" s="245">
        <f t="shared" si="15"/>
        <v>23390244.50690655</v>
      </c>
      <c r="AQ52" s="245">
        <f t="shared" si="15"/>
        <v>24301196.129037194</v>
      </c>
      <c r="AR52" s="245">
        <f t="shared" si="15"/>
        <v>25187202.12334884</v>
      </c>
      <c r="AS52" s="245">
        <f t="shared" si="15"/>
        <v>26047878.81386077</v>
      </c>
      <c r="AT52" s="245">
        <f t="shared" si="15"/>
        <v>26882972.922307756</v>
      </c>
      <c r="AU52" s="245">
        <f t="shared" si="15"/>
        <v>27692349.985169128</v>
      </c>
      <c r="AV52" s="245">
        <f t="shared" si="2"/>
        <v>178155042.46583414</v>
      </c>
    </row>
    <row r="53" spans="5:48" x14ac:dyDescent="0.25">
      <c r="E53" t="s">
        <v>473</v>
      </c>
      <c r="F53" s="245">
        <f>F19-F24</f>
        <v>-5397210.2400000077</v>
      </c>
      <c r="G53" s="245">
        <f t="shared" ref="G53:M53" si="16">G19-G24</f>
        <v>-6260952.5800000019</v>
      </c>
      <c r="H53" s="245">
        <f t="shared" si="16"/>
        <v>6289013.1600000067</v>
      </c>
      <c r="I53" s="245">
        <f t="shared" si="16"/>
        <v>-6721272.4900000058</v>
      </c>
      <c r="J53" s="245">
        <f t="shared" si="16"/>
        <v>4676291.5200000023</v>
      </c>
      <c r="K53" s="245">
        <f t="shared" si="16"/>
        <v>-1008631.2800000031</v>
      </c>
      <c r="L53" s="245">
        <f t="shared" si="16"/>
        <v>-6635226.8299999852</v>
      </c>
      <c r="M53" s="245">
        <f t="shared" si="16"/>
        <v>-8840381.7689739801</v>
      </c>
      <c r="N53" s="245">
        <f>N19-N24+N29+N34-N39</f>
        <v>-60098118.230435871</v>
      </c>
      <c r="O53" s="245">
        <f t="shared" ref="O53:AU53" si="17">O19-O24+O29+O34-O39</f>
        <v>-55079083.895885311</v>
      </c>
      <c r="P53" s="245">
        <f t="shared" si="17"/>
        <v>-54327598.236835428</v>
      </c>
      <c r="Q53" s="245">
        <f t="shared" si="17"/>
        <v>-53518782.985123426</v>
      </c>
      <c r="R53" s="245">
        <f t="shared" si="17"/>
        <v>-660196.74922591355</v>
      </c>
      <c r="S53" s="245">
        <f t="shared" si="17"/>
        <v>250372.10885135736</v>
      </c>
      <c r="T53" s="245">
        <f t="shared" si="17"/>
        <v>1204975.6143278042</v>
      </c>
      <c r="U53" s="245">
        <f t="shared" si="17"/>
        <v>2198905.0365192858</v>
      </c>
      <c r="V53" s="245">
        <f t="shared" si="17"/>
        <v>3227417.7475200808</v>
      </c>
      <c r="W53" s="245">
        <f t="shared" si="17"/>
        <v>3871500.0583418147</v>
      </c>
      <c r="X53" s="245">
        <f t="shared" si="17"/>
        <v>4945814.8597325906</v>
      </c>
      <c r="Y53" s="245">
        <f t="shared" si="17"/>
        <v>6041061.3604268478</v>
      </c>
      <c r="Z53" s="245">
        <f t="shared" si="17"/>
        <v>7152845.8306382792</v>
      </c>
      <c r="AA53" s="245">
        <f t="shared" si="17"/>
        <v>8276950.35151421</v>
      </c>
      <c r="AB53" s="245">
        <f t="shared" si="17"/>
        <v>9409357.2825006638</v>
      </c>
      <c r="AC53" s="245">
        <f t="shared" si="17"/>
        <v>10546268.415900085</v>
      </c>
      <c r="AD53" s="245">
        <f t="shared" si="17"/>
        <v>11684119.22486154</v>
      </c>
      <c r="AE53" s="245">
        <f t="shared" si="17"/>
        <v>12819588.644945018</v>
      </c>
      <c r="AF53" s="245">
        <f t="shared" si="17"/>
        <v>13949604.847034728</v>
      </c>
      <c r="AG53" s="245">
        <f t="shared" si="17"/>
        <v>15071347.463398766</v>
      </c>
      <c r="AH53" s="245">
        <f t="shared" si="17"/>
        <v>16182246.721638255</v>
      </c>
      <c r="AI53" s="245">
        <f t="shared" si="17"/>
        <v>17279979.925456703</v>
      </c>
      <c r="AJ53" s="245">
        <f t="shared" si="17"/>
        <v>18362465.698732935</v>
      </c>
      <c r="AK53" s="245">
        <f t="shared" si="17"/>
        <v>19427856.382129185</v>
      </c>
      <c r="AL53" s="245">
        <f t="shared" si="17"/>
        <v>20474528.94103349</v>
      </c>
      <c r="AM53" s="245">
        <f t="shared" si="17"/>
        <v>21501074.71135179</v>
      </c>
      <c r="AN53" s="245">
        <f t="shared" si="17"/>
        <v>22506288.276666924</v>
      </c>
      <c r="AO53" s="245">
        <f t="shared" si="17"/>
        <v>23489155.737454627</v>
      </c>
      <c r="AP53" s="245">
        <f t="shared" si="17"/>
        <v>24448842.601102386</v>
      </c>
      <c r="AQ53" s="245">
        <f t="shared" si="17"/>
        <v>25384681.490953017</v>
      </c>
      <c r="AR53" s="245">
        <f t="shared" si="17"/>
        <v>26296159.84386849</v>
      </c>
      <c r="AS53" s="245">
        <f t="shared" si="17"/>
        <v>27182907.739148349</v>
      </c>
      <c r="AT53" s="245">
        <f t="shared" si="17"/>
        <v>28044685.97718941</v>
      </c>
      <c r="AU53" s="245">
        <f t="shared" si="17"/>
        <v>28881374.504117422</v>
      </c>
      <c r="AV53" s="245">
        <f t="shared" si="2"/>
        <v>206428597.29985011</v>
      </c>
    </row>
    <row r="54" spans="5:48" x14ac:dyDescent="0.25">
      <c r="AV54" s="245"/>
    </row>
    <row r="55" spans="5:48" x14ac:dyDescent="0.25">
      <c r="E55" s="250" t="s">
        <v>503</v>
      </c>
      <c r="AV55" s="245"/>
    </row>
    <row r="56" spans="5:48" x14ac:dyDescent="0.25">
      <c r="AV56" s="245"/>
    </row>
    <row r="57" spans="5:48" ht="15.75" x14ac:dyDescent="0.25">
      <c r="E57" s="248" t="s">
        <v>482</v>
      </c>
      <c r="AB57" s="17" t="s">
        <v>446</v>
      </c>
      <c r="AV57" s="245"/>
    </row>
    <row r="58" spans="5:48" x14ac:dyDescent="0.25">
      <c r="E58" t="s">
        <v>472</v>
      </c>
      <c r="G58" s="245"/>
      <c r="H58" s="245"/>
      <c r="I58" s="245"/>
      <c r="J58" s="245"/>
      <c r="K58" s="245"/>
      <c r="L58" s="245"/>
      <c r="M58" s="245"/>
      <c r="N58" s="191">
        <f t="shared" ref="N58:AU58" si="18">N44/((1+$F$9/100)^N$43)</f>
        <v>-10001235.459462019</v>
      </c>
      <c r="O58" s="191">
        <f t="shared" si="18"/>
        <v>-9635943.5469541755</v>
      </c>
      <c r="P58" s="191">
        <f t="shared" si="18"/>
        <v>-9211939.4524689894</v>
      </c>
      <c r="Q58" s="191">
        <f t="shared" si="18"/>
        <v>-8732391.5083606169</v>
      </c>
      <c r="R58" s="191">
        <f t="shared" si="18"/>
        <v>-8200792.8780770255</v>
      </c>
      <c r="S58" s="191">
        <f t="shared" si="18"/>
        <v>-7620892.4260167954</v>
      </c>
      <c r="T58" s="191">
        <f t="shared" si="18"/>
        <v>-6996628.5924058361</v>
      </c>
      <c r="U58" s="191">
        <f t="shared" si="18"/>
        <v>-6332067.2434834102</v>
      </c>
      <c r="V58" s="191">
        <f t="shared" si="18"/>
        <v>-5631344.2250480261</v>
      </c>
      <c r="W58" s="191">
        <f t="shared" si="18"/>
        <v>-4898613.1247869376</v>
      </c>
      <c r="X58" s="191">
        <f t="shared" si="18"/>
        <v>-4137998.5496399207</v>
      </c>
      <c r="Y58" s="191">
        <f t="shared" si="18"/>
        <v>-3353555.0508632287</v>
      </c>
      <c r="Z58" s="191">
        <f t="shared" si="18"/>
        <v>-2549231.6822019746</v>
      </c>
      <c r="AA58" s="191">
        <f t="shared" si="18"/>
        <v>-1728842.0552441266</v>
      </c>
      <c r="AB58" s="191">
        <f t="shared" si="18"/>
        <v>-896039.65938680456</v>
      </c>
      <c r="AC58" s="191">
        <f t="shared" si="18"/>
        <v>-54298.140027311558</v>
      </c>
      <c r="AD58" s="191">
        <f t="shared" si="18"/>
        <v>793103.82463636622</v>
      </c>
      <c r="AE58" s="191">
        <f t="shared" si="18"/>
        <v>1643093.4429247794</v>
      </c>
      <c r="AF58" s="191">
        <f t="shared" si="18"/>
        <v>2492810.9393812972</v>
      </c>
      <c r="AG58" s="191">
        <f t="shared" si="18"/>
        <v>3339613.3155866424</v>
      </c>
      <c r="AH58" s="191">
        <f t="shared" si="18"/>
        <v>4181075.1585837556</v>
      </c>
      <c r="AI58" s="191">
        <f t="shared" si="18"/>
        <v>5014986.9006947959</v>
      </c>
      <c r="AJ58" s="191">
        <f t="shared" si="18"/>
        <v>5839350.9153126953</v>
      </c>
      <c r="AK58" s="191">
        <f t="shared" si="18"/>
        <v>6652375.80930568</v>
      </c>
      <c r="AL58" s="191">
        <f t="shared" si="18"/>
        <v>7452469.2455295119</v>
      </c>
      <c r="AM58" s="191">
        <f t="shared" si="18"/>
        <v>8238229.5998649653</v>
      </c>
      <c r="AN58" s="191">
        <f t="shared" si="18"/>
        <v>9008436.7272740118</v>
      </c>
      <c r="AO58" s="191">
        <f t="shared" si="18"/>
        <v>9762042.0814454686</v>
      </c>
      <c r="AP58" s="191">
        <f t="shared" si="18"/>
        <v>10498158.40336486</v>
      </c>
      <c r="AQ58" s="191">
        <f t="shared" si="18"/>
        <v>11216049.166113686</v>
      </c>
      <c r="AR58" s="191">
        <f t="shared" si="18"/>
        <v>11915117.93674857</v>
      </c>
      <c r="AS58" s="191">
        <f t="shared" si="18"/>
        <v>12594897.791495671</v>
      </c>
      <c r="AT58" s="191">
        <f t="shared" si="18"/>
        <v>13255040.897870999</v>
      </c>
      <c r="AU58" s="191">
        <f t="shared" si="18"/>
        <v>13895308.356787534</v>
      </c>
      <c r="AV58" s="245">
        <f t="shared" si="2"/>
        <v>47810346.91849412</v>
      </c>
    </row>
    <row r="59" spans="5:48" x14ac:dyDescent="0.25">
      <c r="E59" t="s">
        <v>473</v>
      </c>
      <c r="F59" s="245"/>
      <c r="G59" s="245"/>
      <c r="H59" s="245"/>
      <c r="I59" s="245"/>
      <c r="J59" s="245"/>
      <c r="K59" s="245"/>
      <c r="L59" s="245"/>
      <c r="M59" s="245"/>
      <c r="N59" s="191">
        <f t="shared" ref="N59:AU59" si="19">N45/((1+$F$9/100)^N$43)</f>
        <v>-9449179.5151469894</v>
      </c>
      <c r="O59" s="191">
        <f t="shared" si="19"/>
        <v>-9071134.8856187705</v>
      </c>
      <c r="P59" s="191">
        <f t="shared" si="19"/>
        <v>-8634083.4811592214</v>
      </c>
      <c r="Q59" s="191">
        <f t="shared" si="19"/>
        <v>-8141186.8289053543</v>
      </c>
      <c r="R59" s="191">
        <f t="shared" si="19"/>
        <v>-7595931.1298846975</v>
      </c>
      <c r="S59" s="191">
        <f t="shared" si="19"/>
        <v>-7002058.1252406584</v>
      </c>
      <c r="T59" s="191">
        <f t="shared" si="19"/>
        <v>-6363498.9673938695</v>
      </c>
      <c r="U59" s="191">
        <f t="shared" si="19"/>
        <v>-5684312.0664270548</v>
      </c>
      <c r="V59" s="191">
        <f t="shared" si="19"/>
        <v>-4968625.6397419274</v>
      </c>
      <c r="W59" s="191">
        <f t="shared" si="19"/>
        <v>-4220585.4704098804</v>
      </c>
      <c r="X59" s="191">
        <f t="shared" si="19"/>
        <v>-3444308.1804650212</v>
      </c>
      <c r="Y59" s="191">
        <f t="shared" si="19"/>
        <v>-2643840.1518033664</v>
      </c>
      <c r="Z59" s="191">
        <f t="shared" si="19"/>
        <v>-1823122.0800942448</v>
      </c>
      <c r="AA59" s="191">
        <f t="shared" si="19"/>
        <v>-985959.02577488753</v>
      </c>
      <c r="AB59" s="191">
        <f t="shared" si="19"/>
        <v>-135995.72955661506</v>
      </c>
      <c r="AC59" s="191">
        <f t="shared" si="19"/>
        <v>723303.11394727207</v>
      </c>
      <c r="AD59" s="191">
        <f t="shared" si="19"/>
        <v>1588667.9840895445</v>
      </c>
      <c r="AE59" s="191">
        <f t="shared" si="19"/>
        <v>2457035.4582846588</v>
      </c>
      <c r="AF59" s="191">
        <f t="shared" si="19"/>
        <v>3325555.346599774</v>
      </c>
      <c r="AG59" s="191">
        <f t="shared" si="19"/>
        <v>4191594.4575689011</v>
      </c>
      <c r="AH59" s="191">
        <f t="shared" si="19"/>
        <v>5052737.411732886</v>
      </c>
      <c r="AI59" s="191">
        <f t="shared" si="19"/>
        <v>5906784.9066896755</v>
      </c>
      <c r="AJ59" s="191">
        <f t="shared" si="19"/>
        <v>6751749.8182400381</v>
      </c>
      <c r="AK59" s="191">
        <f t="shared" si="19"/>
        <v>7585851.4982699361</v>
      </c>
      <c r="AL59" s="191">
        <f t="shared" si="19"/>
        <v>8407508.6028671451</v>
      </c>
      <c r="AM59" s="191">
        <f t="shared" si="19"/>
        <v>9215330.7550925948</v>
      </c>
      <c r="AN59" s="191">
        <f t="shared" si="19"/>
        <v>10008109.316902842</v>
      </c>
      <c r="AO59" s="191">
        <f t="shared" si="19"/>
        <v>10784807.514797557</v>
      </c>
      <c r="AP59" s="191">
        <f t="shared" si="19"/>
        <v>11544550.134529833</v>
      </c>
      <c r="AQ59" s="191">
        <f t="shared" si="19"/>
        <v>12286612.972187782</v>
      </c>
      <c r="AR59" s="191">
        <f t="shared" si="19"/>
        <v>13010412.202501092</v>
      </c>
      <c r="AS59" s="191">
        <f t="shared" si="19"/>
        <v>13715493.800611382</v>
      </c>
      <c r="AT59" s="191">
        <f t="shared" si="19"/>
        <v>14401523.130920313</v>
      </c>
      <c r="AU59" s="191">
        <f t="shared" si="19"/>
        <v>15068274.796079945</v>
      </c>
      <c r="AV59" s="245">
        <f t="shared" si="2"/>
        <v>75862081.944290593</v>
      </c>
    </row>
    <row r="60" spans="5:48" x14ac:dyDescent="0.25">
      <c r="N60" s="191"/>
      <c r="AV60" s="245"/>
    </row>
    <row r="61" spans="5:48" ht="15.75" x14ac:dyDescent="0.25">
      <c r="E61" s="248" t="s">
        <v>483</v>
      </c>
      <c r="N61" s="191"/>
      <c r="AV61" s="245"/>
    </row>
    <row r="62" spans="5:48" x14ac:dyDescent="0.25">
      <c r="E62" t="s">
        <v>472</v>
      </c>
      <c r="F62" s="245"/>
      <c r="G62" s="245"/>
      <c r="H62" s="245"/>
      <c r="I62" s="245"/>
      <c r="J62" s="245"/>
      <c r="K62" s="245"/>
      <c r="L62" s="245"/>
      <c r="M62" s="245"/>
      <c r="N62" s="191">
        <f t="shared" ref="N62:AU62" si="20">N48/((1+$F$9/100)^N$43)</f>
        <v>-38526625.907592393</v>
      </c>
      <c r="O62" s="191">
        <f t="shared" si="20"/>
        <v>-37991856.330603793</v>
      </c>
      <c r="P62" s="191">
        <f t="shared" si="20"/>
        <v>-50381163.502919629</v>
      </c>
      <c r="Q62" s="191">
        <f t="shared" si="20"/>
        <v>-18836399.638750371</v>
      </c>
      <c r="R62" s="191">
        <f t="shared" si="20"/>
        <v>-5184207.9398667691</v>
      </c>
      <c r="S62" s="191">
        <f t="shared" si="20"/>
        <v>-4462126.6885612449</v>
      </c>
      <c r="T62" s="191">
        <f t="shared" si="20"/>
        <v>-3696049.1340116835</v>
      </c>
      <c r="U62" s="191">
        <f t="shared" si="20"/>
        <v>-2890367.9611119349</v>
      </c>
      <c r="V62" s="191">
        <f t="shared" si="20"/>
        <v>-2049527.4864704872</v>
      </c>
      <c r="W62" s="191">
        <f t="shared" si="20"/>
        <v>-1177970.192219967</v>
      </c>
      <c r="X62" s="191">
        <f t="shared" si="20"/>
        <v>-280089.10359641071</v>
      </c>
      <c r="Y62" s="191">
        <f t="shared" si="20"/>
        <v>639813.87928833207</v>
      </c>
      <c r="Z62" s="191">
        <f t="shared" si="20"/>
        <v>1577563.7352051057</v>
      </c>
      <c r="AA62" s="191">
        <f t="shared" si="20"/>
        <v>2529142.3240459897</v>
      </c>
      <c r="AB62" s="191">
        <f t="shared" si="20"/>
        <v>3490712.8981395676</v>
      </c>
      <c r="AC62" s="191">
        <f t="shared" si="20"/>
        <v>4458639.4572996181</v>
      </c>
      <c r="AD62" s="191">
        <f t="shared" si="20"/>
        <v>5429501.3350926032</v>
      </c>
      <c r="AE62" s="191">
        <f t="shared" si="20"/>
        <v>6400103.4380027214</v>
      </c>
      <c r="AF62" s="191">
        <f t="shared" si="20"/>
        <v>7367482.5773795648</v>
      </c>
      <c r="AG62" s="191">
        <f t="shared" si="20"/>
        <v>8328910.3388769226</v>
      </c>
      <c r="AH62" s="191">
        <f t="shared" si="20"/>
        <v>9281892.9280153736</v>
      </c>
      <c r="AI62" s="191">
        <f t="shared" si="20"/>
        <v>10224168.415798325</v>
      </c>
      <c r="AJ62" s="191">
        <f t="shared" si="20"/>
        <v>11153701.787061783</v>
      </c>
      <c r="AK62" s="191">
        <f t="shared" si="20"/>
        <v>12068678.168236157</v>
      </c>
      <c r="AL62" s="191">
        <f t="shared" si="20"/>
        <v>12967494.582035094</v>
      </c>
      <c r="AM62" s="191">
        <f t="shared" si="20"/>
        <v>13848750.545564607</v>
      </c>
      <c r="AN62" s="191">
        <f t="shared" si="20"/>
        <v>14711237.796579357</v>
      </c>
      <c r="AO62" s="191">
        <f t="shared" si="20"/>
        <v>15553929.400970493</v>
      </c>
      <c r="AP62" s="191">
        <f t="shared" si="20"/>
        <v>16375968.463748384</v>
      </c>
      <c r="AQ62" s="191">
        <f t="shared" si="20"/>
        <v>17176656.63631187</v>
      </c>
      <c r="AR62" s="191">
        <f t="shared" si="20"/>
        <v>17955442.585043278</v>
      </c>
      <c r="AS62" s="191">
        <f t="shared" si="20"/>
        <v>18711910.560499892</v>
      </c>
      <c r="AT62" s="191">
        <f t="shared" si="20"/>
        <v>19445769.182833645</v>
      </c>
      <c r="AU62" s="191">
        <f t="shared" si="20"/>
        <v>20156840.537640303</v>
      </c>
      <c r="AV62" s="245">
        <f t="shared" ref="AV62:AV63" si="21">SUM(N62:AU62)</f>
        <v>84377927.68796432</v>
      </c>
    </row>
    <row r="63" spans="5:48" x14ac:dyDescent="0.25">
      <c r="E63" t="s">
        <v>473</v>
      </c>
      <c r="F63" s="245"/>
      <c r="G63" s="245"/>
      <c r="H63" s="245"/>
      <c r="I63" s="245"/>
      <c r="J63" s="245"/>
      <c r="K63" s="245"/>
      <c r="L63" s="245"/>
      <c r="M63" s="245"/>
      <c r="N63" s="191">
        <f t="shared" ref="N63:AU63" si="22">N49/((1+$F$9/100)^N$43)</f>
        <v>-37974569.963277362</v>
      </c>
      <c r="O63" s="191">
        <f t="shared" si="22"/>
        <v>-37427047.669268385</v>
      </c>
      <c r="P63" s="191">
        <f t="shared" si="22"/>
        <v>-49803307.531609863</v>
      </c>
      <c r="Q63" s="191">
        <f t="shared" si="22"/>
        <v>-18245194.959295105</v>
      </c>
      <c r="R63" s="191">
        <f t="shared" si="22"/>
        <v>-4579346.1916744411</v>
      </c>
      <c r="S63" s="191">
        <f t="shared" si="22"/>
        <v>-3843292.3877851074</v>
      </c>
      <c r="T63" s="191">
        <f t="shared" si="22"/>
        <v>-3062919.508999717</v>
      </c>
      <c r="U63" s="191">
        <f t="shared" si="22"/>
        <v>-2242612.784055579</v>
      </c>
      <c r="V63" s="191">
        <f t="shared" si="22"/>
        <v>-1386808.9011643883</v>
      </c>
      <c r="W63" s="191">
        <f t="shared" si="22"/>
        <v>-499942.53784290893</v>
      </c>
      <c r="X63" s="191">
        <f t="shared" si="22"/>
        <v>413601.26557848905</v>
      </c>
      <c r="Y63" s="191">
        <f t="shared" si="22"/>
        <v>1349528.7783481944</v>
      </c>
      <c r="Z63" s="191">
        <f t="shared" si="22"/>
        <v>2303673.3373128357</v>
      </c>
      <c r="AA63" s="191">
        <f t="shared" si="22"/>
        <v>3272025.3535152287</v>
      </c>
      <c r="AB63" s="191">
        <f t="shared" si="22"/>
        <v>4250756.8279697569</v>
      </c>
      <c r="AC63" s="191">
        <f t="shared" si="22"/>
        <v>5236240.7112742029</v>
      </c>
      <c r="AD63" s="191">
        <f t="shared" si="22"/>
        <v>6225065.494545782</v>
      </c>
      <c r="AE63" s="191">
        <f t="shared" si="22"/>
        <v>7214045.4533626018</v>
      </c>
      <c r="AF63" s="191">
        <f t="shared" si="22"/>
        <v>8200226.9845980415</v>
      </c>
      <c r="AG63" s="191">
        <f t="shared" si="22"/>
        <v>9180891.4808591809</v>
      </c>
      <c r="AH63" s="191">
        <f t="shared" si="22"/>
        <v>10153555.181164505</v>
      </c>
      <c r="AI63" s="191">
        <f t="shared" si="22"/>
        <v>11115966.421793204</v>
      </c>
      <c r="AJ63" s="191">
        <f t="shared" si="22"/>
        <v>12066100.689989127</v>
      </c>
      <c r="AK63" s="191">
        <f t="shared" si="22"/>
        <v>13002153.857200412</v>
      </c>
      <c r="AL63" s="191">
        <f t="shared" si="22"/>
        <v>13922533.939372731</v>
      </c>
      <c r="AM63" s="191">
        <f t="shared" si="22"/>
        <v>14825851.700792236</v>
      </c>
      <c r="AN63" s="191">
        <f t="shared" si="22"/>
        <v>15710910.38620819</v>
      </c>
      <c r="AO63" s="191">
        <f t="shared" si="22"/>
        <v>16576694.834322581</v>
      </c>
      <c r="AP63" s="191">
        <f t="shared" si="22"/>
        <v>17422360.194913354</v>
      </c>
      <c r="AQ63" s="191">
        <f t="shared" si="22"/>
        <v>18247220.442385964</v>
      </c>
      <c r="AR63" s="191">
        <f t="shared" si="22"/>
        <v>19050736.850795798</v>
      </c>
      <c r="AS63" s="191">
        <f t="shared" si="22"/>
        <v>19832506.569615602</v>
      </c>
      <c r="AT63" s="191">
        <f t="shared" si="22"/>
        <v>20592251.41588296</v>
      </c>
      <c r="AU63" s="191">
        <f t="shared" si="22"/>
        <v>21329806.976932716</v>
      </c>
      <c r="AV63" s="245">
        <f t="shared" si="21"/>
        <v>112429662.71376091</v>
      </c>
    </row>
    <row r="64" spans="5:48" x14ac:dyDescent="0.25">
      <c r="N64" s="191"/>
      <c r="O64" s="191"/>
      <c r="P64" s="191"/>
      <c r="Q64" s="191"/>
      <c r="R64" s="191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  <c r="AS64" s="191"/>
      <c r="AT64" s="191"/>
      <c r="AU64" s="191"/>
      <c r="AV64" s="245"/>
    </row>
    <row r="65" spans="5:48" ht="15.75" x14ac:dyDescent="0.25">
      <c r="E65" s="248" t="s">
        <v>484</v>
      </c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1"/>
      <c r="Z65" s="191"/>
      <c r="AA65" s="191"/>
      <c r="AB65" s="191"/>
      <c r="AC65" s="191"/>
      <c r="AD65" s="191"/>
      <c r="AE65" s="191"/>
      <c r="AF65" s="191"/>
      <c r="AG65" s="191"/>
      <c r="AH65" s="191"/>
      <c r="AI65" s="191"/>
      <c r="AJ65" s="191"/>
      <c r="AK65" s="191"/>
      <c r="AL65" s="191"/>
      <c r="AM65" s="191"/>
      <c r="AN65" s="191"/>
      <c r="AO65" s="191"/>
      <c r="AP65" s="191"/>
      <c r="AQ65" s="191"/>
      <c r="AR65" s="191"/>
      <c r="AS65" s="191"/>
      <c r="AT65" s="191"/>
      <c r="AU65" s="191"/>
      <c r="AV65" s="245"/>
    </row>
    <row r="66" spans="5:48" x14ac:dyDescent="0.25">
      <c r="E66" t="s">
        <v>472</v>
      </c>
      <c r="F66" s="245"/>
      <c r="G66" s="245"/>
      <c r="H66" s="245"/>
      <c r="I66" s="245"/>
      <c r="J66" s="245"/>
      <c r="K66" s="245"/>
      <c r="L66" s="245"/>
      <c r="M66" s="245"/>
      <c r="N66" s="191">
        <f t="shared" ref="N66:AU66" si="23">N52/((1+$F$9/100)^N$43)</f>
        <v>-60626144.539312907</v>
      </c>
      <c r="O66" s="191">
        <f t="shared" si="23"/>
        <v>-55599855.713971086</v>
      </c>
      <c r="P66" s="191">
        <f t="shared" si="23"/>
        <v>-54840313.210006498</v>
      </c>
      <c r="Q66" s="191">
        <f t="shared" si="23"/>
        <v>-54024443.173399173</v>
      </c>
      <c r="R66" s="191">
        <f t="shared" si="23"/>
        <v>-1263739.6869143294</v>
      </c>
      <c r="S66" s="191">
        <f t="shared" si="23"/>
        <v>-369062.24463226355</v>
      </c>
      <c r="T66" s="191">
        <f t="shared" si="23"/>
        <v>568477.44941499643</v>
      </c>
      <c r="U66" s="191">
        <f t="shared" si="23"/>
        <v>1544126.0121700477</v>
      </c>
      <c r="V66" s="191">
        <f t="shared" si="23"/>
        <v>2553103.6616900181</v>
      </c>
      <c r="W66" s="191">
        <f t="shared" si="23"/>
        <v>3178020.4184919703</v>
      </c>
      <c r="X66" s="191">
        <f t="shared" si="23"/>
        <v>4230415.042578184</v>
      </c>
      <c r="Y66" s="191">
        <f t="shared" si="23"/>
        <v>5302424.6187609844</v>
      </c>
      <c r="Z66" s="191">
        <f t="shared" si="23"/>
        <v>6389645.3676884742</v>
      </c>
      <c r="AA66" s="191">
        <f t="shared" si="23"/>
        <v>7487855.1567000803</v>
      </c>
      <c r="AB66" s="191">
        <f t="shared" si="23"/>
        <v>8593037.4598760512</v>
      </c>
      <c r="AC66" s="191">
        <f t="shared" si="23"/>
        <v>9701399.9811409507</v>
      </c>
      <c r="AD66" s="191">
        <f t="shared" si="23"/>
        <v>10809388.358762378</v>
      </c>
      <c r="AE66" s="191">
        <f t="shared" si="23"/>
        <v>11913695.401930407</v>
      </c>
      <c r="AF66" s="191">
        <f t="shared" si="23"/>
        <v>13011266.326183258</v>
      </c>
      <c r="AG66" s="191">
        <f t="shared" si="23"/>
        <v>14099300.456962053</v>
      </c>
      <c r="AH66" s="191">
        <f t="shared" si="23"/>
        <v>15175249.86209885</v>
      </c>
      <c r="AI66" s="191">
        <f t="shared" si="23"/>
        <v>16236815.356910074</v>
      </c>
      <c r="AJ66" s="191">
        <f t="shared" si="23"/>
        <v>17281940.30192012</v>
      </c>
      <c r="AK66" s="191">
        <f t="shared" si="23"/>
        <v>18308802.584916603</v>
      </c>
      <c r="AL66" s="191">
        <f t="shared" si="23"/>
        <v>19315805.147665765</v>
      </c>
      <c r="AM66" s="191">
        <f t="shared" si="23"/>
        <v>20301565.384522509</v>
      </c>
      <c r="AN66" s="191">
        <f t="shared" si="23"/>
        <v>21264903.706485186</v>
      </c>
      <c r="AO66" s="191">
        <f t="shared" si="23"/>
        <v>22204831.530849867</v>
      </c>
      <c r="AP66" s="191">
        <f t="shared" si="23"/>
        <v>23120538.924214415</v>
      </c>
      <c r="AQ66" s="191">
        <f t="shared" si="23"/>
        <v>24011382.095696799</v>
      </c>
      <c r="AR66" s="191">
        <f t="shared" si="23"/>
        <v>24876870.908231273</v>
      </c>
      <c r="AS66" s="191">
        <f t="shared" si="23"/>
        <v>25716656.548947874</v>
      </c>
      <c r="AT66" s="191">
        <f t="shared" si="23"/>
        <v>26530519.475062154</v>
      </c>
      <c r="AU66" s="191">
        <f t="shared" si="23"/>
        <v>27318357.729472183</v>
      </c>
      <c r="AV66" s="245">
        <f t="shared" ref="AV66:AV67" si="24">SUM(N66:AU66)</f>
        <v>174322836.70110726</v>
      </c>
    </row>
    <row r="67" spans="5:48" x14ac:dyDescent="0.25">
      <c r="E67" t="s">
        <v>473</v>
      </c>
      <c r="F67" s="245"/>
      <c r="G67" s="245"/>
      <c r="H67" s="245"/>
      <c r="I67" s="245"/>
      <c r="J67" s="245"/>
      <c r="K67" s="245"/>
      <c r="L67" s="245"/>
      <c r="M67" s="245"/>
      <c r="N67" s="191">
        <f t="shared" ref="N67:AU67" si="25">N53/((1+$F$9/100)^N$43)</f>
        <v>-60074088.594997875</v>
      </c>
      <c r="O67" s="191">
        <f t="shared" si="25"/>
        <v>-55035047.052635685</v>
      </c>
      <c r="P67" s="191">
        <f t="shared" si="25"/>
        <v>-54262457.238696732</v>
      </c>
      <c r="Q67" s="191">
        <f t="shared" si="25"/>
        <v>-53433238.493943907</v>
      </c>
      <c r="R67" s="191">
        <f t="shared" si="25"/>
        <v>-658877.93872200162</v>
      </c>
      <c r="S67" s="191">
        <f t="shared" si="25"/>
        <v>249772.05614387334</v>
      </c>
      <c r="T67" s="191">
        <f t="shared" si="25"/>
        <v>1201607.0744269625</v>
      </c>
      <c r="U67" s="191">
        <f t="shared" si="25"/>
        <v>2191881.1892264038</v>
      </c>
      <c r="V67" s="191">
        <f t="shared" si="25"/>
        <v>3215822.2469961173</v>
      </c>
      <c r="W67" s="191">
        <f t="shared" si="25"/>
        <v>3856048.0728690284</v>
      </c>
      <c r="X67" s="191">
        <f t="shared" si="25"/>
        <v>4924105.4117530836</v>
      </c>
      <c r="Y67" s="191">
        <f t="shared" si="25"/>
        <v>6012139.5178208472</v>
      </c>
      <c r="Z67" s="191">
        <f t="shared" si="25"/>
        <v>7115754.969796204</v>
      </c>
      <c r="AA67" s="191">
        <f t="shared" si="25"/>
        <v>8230738.1861693189</v>
      </c>
      <c r="AB67" s="191">
        <f t="shared" si="25"/>
        <v>9353081.389706241</v>
      </c>
      <c r="AC67" s="191">
        <f t="shared" si="25"/>
        <v>10479001.235115536</v>
      </c>
      <c r="AD67" s="191">
        <f t="shared" si="25"/>
        <v>11604952.518215559</v>
      </c>
      <c r="AE67" s="191">
        <f t="shared" si="25"/>
        <v>12727637.417290285</v>
      </c>
      <c r="AF67" s="191">
        <f t="shared" si="25"/>
        <v>13844010.733401734</v>
      </c>
      <c r="AG67" s="191">
        <f t="shared" si="25"/>
        <v>14951281.598944312</v>
      </c>
      <c r="AH67" s="191">
        <f t="shared" si="25"/>
        <v>16046912.115247982</v>
      </c>
      <c r="AI67" s="191">
        <f t="shared" si="25"/>
        <v>17128613.362904955</v>
      </c>
      <c r="AJ67" s="191">
        <f t="shared" si="25"/>
        <v>18194339.204847466</v>
      </c>
      <c r="AK67" s="191">
        <f t="shared" si="25"/>
        <v>19242278.273880858</v>
      </c>
      <c r="AL67" s="191">
        <f t="shared" si="25"/>
        <v>20270844.505003396</v>
      </c>
      <c r="AM67" s="191">
        <f t="shared" si="25"/>
        <v>21278666.539750136</v>
      </c>
      <c r="AN67" s="191">
        <f t="shared" si="25"/>
        <v>22264576.296114016</v>
      </c>
      <c r="AO67" s="191">
        <f t="shared" si="25"/>
        <v>23227596.964201953</v>
      </c>
      <c r="AP67" s="191">
        <f t="shared" si="25"/>
        <v>24166930.655379388</v>
      </c>
      <c r="AQ67" s="191">
        <f t="shared" si="25"/>
        <v>25081945.901770897</v>
      </c>
      <c r="AR67" s="191">
        <f t="shared" si="25"/>
        <v>25972165.173983797</v>
      </c>
      <c r="AS67" s="191">
        <f t="shared" si="25"/>
        <v>26837252.558063585</v>
      </c>
      <c r="AT67" s="191">
        <f t="shared" si="25"/>
        <v>27677001.708111469</v>
      </c>
      <c r="AU67" s="191">
        <f t="shared" si="25"/>
        <v>28491324.168764591</v>
      </c>
      <c r="AV67" s="245">
        <f t="shared" si="24"/>
        <v>202374571.72690377</v>
      </c>
    </row>
    <row r="70" spans="5:48" ht="15.75" thickBot="1" x14ac:dyDescent="0.3"/>
    <row r="71" spans="5:48" ht="21" x14ac:dyDescent="0.35">
      <c r="E71" s="267" t="s">
        <v>482</v>
      </c>
      <c r="F71" s="262" t="s">
        <v>488</v>
      </c>
      <c r="G71" s="261" t="s">
        <v>489</v>
      </c>
    </row>
    <row r="72" spans="5:48" ht="18.75" x14ac:dyDescent="0.3">
      <c r="E72" s="268" t="s">
        <v>472</v>
      </c>
      <c r="F72" s="263">
        <f>IRR(N58:AU58,3)</f>
        <v>1.935964769811882E-2</v>
      </c>
      <c r="G72" s="257">
        <f>AV58</f>
        <v>47810346.91849412</v>
      </c>
    </row>
    <row r="73" spans="5:48" ht="19.5" thickBot="1" x14ac:dyDescent="0.35">
      <c r="E73" s="269" t="s">
        <v>473</v>
      </c>
      <c r="F73" s="264">
        <f>IRR(N59:AU59,3)</f>
        <v>3.0518683865516039E-2</v>
      </c>
      <c r="G73" s="258">
        <f>AV59</f>
        <v>75862081.944290593</v>
      </c>
    </row>
    <row r="74" spans="5:48" ht="19.5" thickBot="1" x14ac:dyDescent="0.35">
      <c r="E74" s="270"/>
      <c r="F74" s="265"/>
      <c r="G74" s="259"/>
    </row>
    <row r="75" spans="5:48" ht="21" x14ac:dyDescent="0.35">
      <c r="E75" s="267" t="s">
        <v>483</v>
      </c>
      <c r="F75" s="262" t="s">
        <v>488</v>
      </c>
      <c r="G75" s="261" t="s">
        <v>489</v>
      </c>
    </row>
    <row r="76" spans="5:48" ht="18.75" x14ac:dyDescent="0.3">
      <c r="E76" s="268" t="s">
        <v>472</v>
      </c>
      <c r="F76" s="263">
        <f>IRR(N62:AU62,3)</f>
        <v>1.766581218495511E-2</v>
      </c>
      <c r="G76" s="257">
        <f>AV62</f>
        <v>84377927.68796432</v>
      </c>
    </row>
    <row r="77" spans="5:48" ht="19.5" thickBot="1" x14ac:dyDescent="0.35">
      <c r="E77" s="269" t="s">
        <v>473</v>
      </c>
      <c r="F77" s="264">
        <f>IRR(N63:AU63,3)</f>
        <v>2.319267671209313E-2</v>
      </c>
      <c r="G77" s="258">
        <f>AV63</f>
        <v>112429662.71376091</v>
      </c>
    </row>
    <row r="78" spans="5:48" ht="19.5" thickBot="1" x14ac:dyDescent="0.35">
      <c r="E78" s="270"/>
      <c r="F78" s="265"/>
      <c r="G78" s="259"/>
    </row>
    <row r="79" spans="5:48" ht="21" x14ac:dyDescent="0.35">
      <c r="E79" s="267" t="s">
        <v>484</v>
      </c>
      <c r="F79" s="262" t="s">
        <v>488</v>
      </c>
      <c r="G79" s="261" t="s">
        <v>489</v>
      </c>
    </row>
    <row r="80" spans="5:48" ht="18.75" x14ac:dyDescent="0.3">
      <c r="E80" s="268" t="s">
        <v>472</v>
      </c>
      <c r="F80" s="263">
        <f>IRR(N66:AU66,3)</f>
        <v>2.6102270151384888E-2</v>
      </c>
      <c r="G80" s="257">
        <f>AV66</f>
        <v>174322836.70110726</v>
      </c>
    </row>
    <row r="81" spans="5:7" ht="19.5" thickBot="1" x14ac:dyDescent="0.35">
      <c r="E81" s="269" t="s">
        <v>473</v>
      </c>
      <c r="F81" s="264">
        <f>IRR(N67:AU67,3)</f>
        <v>2.9965198936778625E-2</v>
      </c>
      <c r="G81" s="258">
        <f>AV67</f>
        <v>202374571.72690377</v>
      </c>
    </row>
    <row r="82" spans="5:7" ht="19.5" thickBot="1" x14ac:dyDescent="0.35">
      <c r="E82" s="271"/>
      <c r="F82" s="266"/>
      <c r="G82" s="26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145"/>
  <sheetViews>
    <sheetView topLeftCell="A21" zoomScale="55" zoomScaleNormal="55" workbookViewId="0">
      <selection activeCell="N73" sqref="N73"/>
    </sheetView>
  </sheetViews>
  <sheetFormatPr defaultRowHeight="15" x14ac:dyDescent="0.25"/>
  <cols>
    <col min="3" max="3" width="121.7109375" customWidth="1"/>
    <col min="4" max="4" width="7.140625" customWidth="1"/>
    <col min="5" max="5" width="15" bestFit="1" customWidth="1"/>
    <col min="6" max="11" width="16.42578125" bestFit="1" customWidth="1"/>
    <col min="12" max="12" width="16.42578125" customWidth="1"/>
    <col min="13" max="13" width="16.42578125" bestFit="1" customWidth="1"/>
    <col min="14" max="14" width="16.7109375" bestFit="1" customWidth="1"/>
    <col min="15" max="28" width="16.85546875" bestFit="1" customWidth="1"/>
    <col min="29" max="29" width="16.85546875" style="152" bestFit="1" customWidth="1"/>
    <col min="30" max="48" width="16.85546875" bestFit="1" customWidth="1"/>
  </cols>
  <sheetData>
    <row r="1" spans="2:48" ht="15.75" thickBot="1" x14ac:dyDescent="0.3"/>
    <row r="2" spans="2:48" ht="15" customHeight="1" x14ac:dyDescent="0.25">
      <c r="B2" s="323" t="s">
        <v>26</v>
      </c>
      <c r="C2" s="325" t="s">
        <v>27</v>
      </c>
      <c r="D2" s="323" t="s">
        <v>28</v>
      </c>
      <c r="E2" s="17" t="s">
        <v>29</v>
      </c>
      <c r="F2" s="17" t="s">
        <v>237</v>
      </c>
      <c r="G2" s="17" t="s">
        <v>238</v>
      </c>
      <c r="H2" s="17" t="s">
        <v>239</v>
      </c>
      <c r="I2" s="17" t="s">
        <v>240</v>
      </c>
      <c r="J2" s="17" t="s">
        <v>241</v>
      </c>
      <c r="K2" s="121" t="s">
        <v>242</v>
      </c>
      <c r="L2" s="133" t="s">
        <v>467</v>
      </c>
      <c r="M2" s="134" t="s">
        <v>443</v>
      </c>
      <c r="N2" s="129" t="s">
        <v>243</v>
      </c>
      <c r="O2" s="17" t="s">
        <v>244</v>
      </c>
      <c r="P2" s="17" t="s">
        <v>245</v>
      </c>
      <c r="Q2" s="17" t="s">
        <v>246</v>
      </c>
      <c r="R2" s="17" t="s">
        <v>247</v>
      </c>
      <c r="S2" s="17" t="s">
        <v>248</v>
      </c>
      <c r="T2" s="17" t="s">
        <v>249</v>
      </c>
      <c r="U2" s="17" t="s">
        <v>250</v>
      </c>
      <c r="V2" s="17" t="s">
        <v>251</v>
      </c>
      <c r="W2" s="17" t="s">
        <v>252</v>
      </c>
      <c r="X2" s="17" t="s">
        <v>253</v>
      </c>
      <c r="Y2" s="17" t="s">
        <v>254</v>
      </c>
      <c r="Z2" s="17" t="s">
        <v>255</v>
      </c>
      <c r="AA2" s="17" t="s">
        <v>256</v>
      </c>
      <c r="AB2" s="17" t="s">
        <v>257</v>
      </c>
      <c r="AC2" s="17" t="s">
        <v>446</v>
      </c>
      <c r="AD2" s="17" t="s">
        <v>447</v>
      </c>
      <c r="AE2" s="17" t="s">
        <v>448</v>
      </c>
      <c r="AF2" s="17" t="s">
        <v>449</v>
      </c>
      <c r="AG2" s="17" t="s">
        <v>450</v>
      </c>
      <c r="AH2" s="17" t="s">
        <v>451</v>
      </c>
      <c r="AI2" s="17" t="s">
        <v>452</v>
      </c>
      <c r="AJ2" s="17" t="s">
        <v>453</v>
      </c>
      <c r="AK2" s="17" t="s">
        <v>454</v>
      </c>
      <c r="AL2" s="17" t="s">
        <v>455</v>
      </c>
      <c r="AM2" s="17" t="s">
        <v>456</v>
      </c>
      <c r="AN2" s="17" t="s">
        <v>457</v>
      </c>
      <c r="AO2" s="17" t="s">
        <v>458</v>
      </c>
      <c r="AP2" s="17" t="s">
        <v>459</v>
      </c>
      <c r="AQ2" s="17" t="s">
        <v>460</v>
      </c>
      <c r="AR2" s="17" t="s">
        <v>461</v>
      </c>
      <c r="AS2" s="17" t="s">
        <v>462</v>
      </c>
      <c r="AT2" s="17" t="s">
        <v>463</v>
      </c>
      <c r="AU2" s="17" t="s">
        <v>464</v>
      </c>
      <c r="AV2" s="17" t="s">
        <v>465</v>
      </c>
    </row>
    <row r="3" spans="2:48" x14ac:dyDescent="0.25">
      <c r="B3" s="324"/>
      <c r="C3" s="326"/>
      <c r="D3" s="324"/>
      <c r="E3" s="17" t="s">
        <v>31</v>
      </c>
      <c r="F3" s="17" t="s">
        <v>31</v>
      </c>
      <c r="G3" s="17" t="s">
        <v>31</v>
      </c>
      <c r="H3" s="17" t="s">
        <v>31</v>
      </c>
      <c r="I3" s="17" t="s">
        <v>31</v>
      </c>
      <c r="J3" s="17" t="s">
        <v>31</v>
      </c>
      <c r="K3" s="121" t="s">
        <v>31</v>
      </c>
      <c r="L3" s="135" t="s">
        <v>474</v>
      </c>
      <c r="M3" s="136" t="s">
        <v>444</v>
      </c>
      <c r="N3" s="129" t="s">
        <v>31</v>
      </c>
      <c r="O3" s="17" t="s">
        <v>31</v>
      </c>
      <c r="P3" s="17" t="s">
        <v>31</v>
      </c>
      <c r="Q3" s="17" t="s">
        <v>31</v>
      </c>
      <c r="R3" s="17" t="s">
        <v>31</v>
      </c>
      <c r="S3" s="17" t="s">
        <v>31</v>
      </c>
      <c r="T3" s="17" t="s">
        <v>31</v>
      </c>
      <c r="U3" s="17" t="s">
        <v>31</v>
      </c>
      <c r="V3" s="17" t="s">
        <v>31</v>
      </c>
      <c r="W3" s="17" t="s">
        <v>31</v>
      </c>
      <c r="X3" s="17" t="s">
        <v>31</v>
      </c>
      <c r="Y3" s="17" t="s">
        <v>31</v>
      </c>
      <c r="Z3" s="17" t="s">
        <v>31</v>
      </c>
      <c r="AA3" s="17" t="s">
        <v>31</v>
      </c>
      <c r="AB3" s="17" t="s">
        <v>31</v>
      </c>
      <c r="AC3" s="17" t="s">
        <v>31</v>
      </c>
      <c r="AD3" s="17" t="s">
        <v>31</v>
      </c>
      <c r="AE3" s="17" t="s">
        <v>31</v>
      </c>
      <c r="AF3" s="17" t="s">
        <v>31</v>
      </c>
      <c r="AG3" s="17" t="s">
        <v>31</v>
      </c>
      <c r="AH3" s="17" t="s">
        <v>31</v>
      </c>
      <c r="AI3" s="17" t="s">
        <v>31</v>
      </c>
      <c r="AJ3" s="17" t="s">
        <v>31</v>
      </c>
      <c r="AK3" s="17" t="s">
        <v>31</v>
      </c>
      <c r="AL3" s="17" t="s">
        <v>31</v>
      </c>
      <c r="AM3" s="17" t="s">
        <v>31</v>
      </c>
      <c r="AN3" s="17" t="s">
        <v>31</v>
      </c>
      <c r="AO3" s="17" t="s">
        <v>31</v>
      </c>
      <c r="AP3" s="17" t="s">
        <v>31</v>
      </c>
      <c r="AQ3" s="17" t="s">
        <v>31</v>
      </c>
      <c r="AR3" s="17" t="s">
        <v>31</v>
      </c>
      <c r="AS3" s="17" t="s">
        <v>31</v>
      </c>
      <c r="AT3" s="17" t="s">
        <v>31</v>
      </c>
      <c r="AU3" s="17" t="s">
        <v>31</v>
      </c>
      <c r="AV3" s="17" t="s">
        <v>31</v>
      </c>
    </row>
    <row r="4" spans="2:48" ht="15.75" thickBot="1" x14ac:dyDescent="0.3">
      <c r="B4" s="20" t="s">
        <v>33</v>
      </c>
      <c r="C4" s="20" t="s">
        <v>34</v>
      </c>
      <c r="D4" s="20" t="s">
        <v>35</v>
      </c>
      <c r="E4" s="20" t="s">
        <v>36</v>
      </c>
      <c r="F4" s="20" t="s">
        <v>36</v>
      </c>
      <c r="G4" s="20" t="s">
        <v>36</v>
      </c>
      <c r="H4" s="20" t="s">
        <v>36</v>
      </c>
      <c r="I4" s="20" t="s">
        <v>36</v>
      </c>
      <c r="J4" s="20" t="s">
        <v>36</v>
      </c>
      <c r="K4" s="21" t="s">
        <v>36</v>
      </c>
      <c r="L4" s="140" t="s">
        <v>36</v>
      </c>
      <c r="M4" s="141" t="s">
        <v>36</v>
      </c>
      <c r="N4" s="22" t="s">
        <v>36</v>
      </c>
      <c r="O4" s="20" t="s">
        <v>36</v>
      </c>
      <c r="P4" s="20" t="s">
        <v>36</v>
      </c>
      <c r="Q4" s="20" t="s">
        <v>36</v>
      </c>
      <c r="R4" s="20" t="s">
        <v>36</v>
      </c>
      <c r="S4" s="20" t="s">
        <v>36</v>
      </c>
      <c r="T4" s="20" t="s">
        <v>36</v>
      </c>
      <c r="U4" s="20" t="s">
        <v>36</v>
      </c>
      <c r="V4" s="20" t="s">
        <v>36</v>
      </c>
      <c r="W4" s="20" t="s">
        <v>36</v>
      </c>
      <c r="X4" s="20" t="s">
        <v>36</v>
      </c>
      <c r="Y4" s="20" t="s">
        <v>36</v>
      </c>
      <c r="Z4" s="20" t="s">
        <v>36</v>
      </c>
      <c r="AA4" s="20" t="s">
        <v>36</v>
      </c>
      <c r="AB4" s="20" t="s">
        <v>36</v>
      </c>
      <c r="AC4" s="20" t="s">
        <v>36</v>
      </c>
      <c r="AD4" s="20" t="s">
        <v>36</v>
      </c>
      <c r="AE4" s="20" t="s">
        <v>36</v>
      </c>
      <c r="AF4" s="20" t="s">
        <v>36</v>
      </c>
      <c r="AG4" s="20" t="s">
        <v>36</v>
      </c>
      <c r="AH4" s="20" t="s">
        <v>36</v>
      </c>
      <c r="AI4" s="20" t="s">
        <v>36</v>
      </c>
      <c r="AJ4" s="20" t="s">
        <v>36</v>
      </c>
      <c r="AK4" s="20" t="s">
        <v>36</v>
      </c>
      <c r="AL4" s="20" t="s">
        <v>36</v>
      </c>
      <c r="AM4" s="20" t="s">
        <v>36</v>
      </c>
      <c r="AN4" s="20" t="s">
        <v>36</v>
      </c>
      <c r="AO4" s="20" t="s">
        <v>36</v>
      </c>
      <c r="AP4" s="20" t="s">
        <v>36</v>
      </c>
      <c r="AQ4" s="20" t="s">
        <v>36</v>
      </c>
      <c r="AR4" s="20" t="s">
        <v>36</v>
      </c>
      <c r="AS4" s="20" t="s">
        <v>36</v>
      </c>
      <c r="AT4" s="20" t="s">
        <v>36</v>
      </c>
      <c r="AU4" s="20" t="s">
        <v>36</v>
      </c>
      <c r="AV4" s="20" t="s">
        <v>36</v>
      </c>
    </row>
    <row r="5" spans="2:48" x14ac:dyDescent="0.25">
      <c r="B5" s="32" t="s">
        <v>40</v>
      </c>
      <c r="C5" s="33" t="s">
        <v>41</v>
      </c>
      <c r="D5" s="34" t="s">
        <v>36</v>
      </c>
      <c r="E5" s="35">
        <v>15342153.99</v>
      </c>
      <c r="F5" s="35">
        <v>15046383.970000001</v>
      </c>
      <c r="G5" s="35">
        <v>16075207.75</v>
      </c>
      <c r="H5" s="35">
        <v>17613987.100000001</v>
      </c>
      <c r="I5" s="35">
        <v>17264968.949999999</v>
      </c>
      <c r="J5" s="35">
        <v>21046329.48</v>
      </c>
      <c r="K5" s="110">
        <v>21757940.829999998</v>
      </c>
      <c r="L5" s="115"/>
      <c r="M5" s="143">
        <f>M80</f>
        <v>6.297306583633501E-2</v>
      </c>
      <c r="N5" s="130">
        <f>SUM(N6:N9)</f>
        <v>23151269.630498935</v>
      </c>
      <c r="O5" s="119">
        <f t="shared" ref="O5:AB5" si="0">SUM(O6:O9)</f>
        <v>24490833.242303483</v>
      </c>
      <c r="P5" s="119">
        <f t="shared" si="0"/>
        <v>25838502.028230943</v>
      </c>
      <c r="Q5" s="119">
        <f t="shared" si="0"/>
        <v>27190647.266107697</v>
      </c>
      <c r="R5" s="119">
        <f t="shared" si="0"/>
        <v>28543770.308898196</v>
      </c>
      <c r="S5" s="119">
        <f t="shared" si="0"/>
        <v>29894524.133937705</v>
      </c>
      <c r="T5" s="119">
        <f t="shared" si="0"/>
        <v>31239731.189367313</v>
      </c>
      <c r="U5" s="119">
        <f t="shared" si="0"/>
        <v>32576397.659466438</v>
      </c>
      <c r="V5" s="119">
        <f t="shared" si="0"/>
        <v>33901724.324753933</v>
      </c>
      <c r="W5" s="119">
        <f t="shared" si="0"/>
        <v>35213114.23481039</v>
      </c>
      <c r="X5" s="119">
        <f t="shared" si="0"/>
        <v>36508177.442592099</v>
      </c>
      <c r="Y5" s="119">
        <f t="shared" si="0"/>
        <v>37784733.069600545</v>
      </c>
      <c r="Z5" s="119">
        <f t="shared" si="0"/>
        <v>39040808.982809126</v>
      </c>
      <c r="AA5" s="119">
        <f t="shared" si="0"/>
        <v>40274639.367962658</v>
      </c>
      <c r="AB5" s="120">
        <f t="shared" si="0"/>
        <v>41484660.480991513</v>
      </c>
      <c r="AC5" s="120">
        <f t="shared" ref="AC5:AV5" si="1">SUM(AC6:AC9)</f>
        <v>42669504.851022497</v>
      </c>
      <c r="AD5" s="120">
        <f t="shared" si="1"/>
        <v>43827994.195951454</v>
      </c>
      <c r="AE5" s="120">
        <f t="shared" si="1"/>
        <v>44959131.29580652</v>
      </c>
      <c r="AF5" s="120">
        <f t="shared" si="1"/>
        <v>46062091.051104806</v>
      </c>
      <c r="AG5" s="120">
        <f t="shared" si="1"/>
        <v>47136210.933903731</v>
      </c>
      <c r="AH5" s="120">
        <f t="shared" si="1"/>
        <v>48180981.018970191</v>
      </c>
      <c r="AI5" s="120">
        <f t="shared" si="1"/>
        <v>49196033.762020133</v>
      </c>
      <c r="AJ5" s="120">
        <f t="shared" si="1"/>
        <v>50181133.671795532</v>
      </c>
      <c r="AK5" s="120">
        <f t="shared" si="1"/>
        <v>51136167.003222749</v>
      </c>
      <c r="AL5" s="120">
        <f t="shared" si="1"/>
        <v>52061131.580324836</v>
      </c>
      <c r="AM5" s="120">
        <f t="shared" si="1"/>
        <v>52956126.840149753</v>
      </c>
      <c r="AN5" s="120">
        <f t="shared" si="1"/>
        <v>53821344.17286852</v>
      </c>
      <c r="AO5" s="120">
        <f t="shared" si="1"/>
        <v>54657057.618475899</v>
      </c>
      <c r="AP5" s="120">
        <f t="shared" si="1"/>
        <v>55463614.967226982</v>
      </c>
      <c r="AQ5" s="120">
        <f t="shared" si="1"/>
        <v>56241429.299063206</v>
      </c>
      <c r="AR5" s="120">
        <f t="shared" si="1"/>
        <v>56990970.986787297</v>
      </c>
      <c r="AS5" s="120">
        <f t="shared" si="1"/>
        <v>57712760.178581983</v>
      </c>
      <c r="AT5" s="120">
        <f t="shared" si="1"/>
        <v>58407359.76755733</v>
      </c>
      <c r="AU5" s="120">
        <f t="shared" si="1"/>
        <v>59075368.849271253</v>
      </c>
      <c r="AV5" s="120">
        <f t="shared" si="1"/>
        <v>59717416.66250436</v>
      </c>
    </row>
    <row r="6" spans="2:48" x14ac:dyDescent="0.25">
      <c r="B6" s="14" t="s">
        <v>42</v>
      </c>
      <c r="C6" s="7" t="s">
        <v>43</v>
      </c>
      <c r="D6" s="9" t="s">
        <v>37</v>
      </c>
      <c r="E6" s="10">
        <v>13761384.15</v>
      </c>
      <c r="F6" s="10">
        <v>13435853.9</v>
      </c>
      <c r="G6" s="10">
        <v>14580809.689999999</v>
      </c>
      <c r="H6" s="10">
        <v>15877880.550000001</v>
      </c>
      <c r="I6" s="10">
        <v>15481351.33</v>
      </c>
      <c r="J6" s="10">
        <v>19063944.600000001</v>
      </c>
      <c r="K6" s="111">
        <v>19212927.390000001</v>
      </c>
      <c r="L6" s="116"/>
      <c r="M6" s="138">
        <f t="shared" ref="M6:M68" si="2">M81</f>
        <v>6.07955314882671E-2</v>
      </c>
      <c r="N6" s="131">
        <f t="shared" ref="N6:N7" si="3">K6*M6+K6</f>
        <v>20380987.522120535</v>
      </c>
      <c r="O6" s="113">
        <f>N6*O81+N6</f>
        <v>21499250.876338944</v>
      </c>
      <c r="P6" s="113">
        <f t="shared" ref="P6:AV6" si="4">O6*P81+O6</f>
        <v>22619890.058000814</v>
      </c>
      <c r="Q6" s="113">
        <f t="shared" si="4"/>
        <v>23739989.47300826</v>
      </c>
      <c r="R6" s="113">
        <f t="shared" si="4"/>
        <v>24856776.108141098</v>
      </c>
      <c r="S6" s="113">
        <f t="shared" si="4"/>
        <v>25967632.94371561</v>
      </c>
      <c r="T6" s="113">
        <f t="shared" si="4"/>
        <v>27070109.238792356</v>
      </c>
      <c r="U6" s="113">
        <f t="shared" si="4"/>
        <v>28161927.893011384</v>
      </c>
      <c r="V6" s="113">
        <f t="shared" si="4"/>
        <v>29240990.117846575</v>
      </c>
      <c r="W6" s="113">
        <f t="shared" si="4"/>
        <v>30305377.668804638</v>
      </c>
      <c r="X6" s="113">
        <f t="shared" si="4"/>
        <v>31353352.90009366</v>
      </c>
      <c r="Y6" s="113">
        <f t="shared" si="4"/>
        <v>32383356.905832719</v>
      </c>
      <c r="Z6" s="113">
        <f t="shared" si="4"/>
        <v>33394006.008231476</v>
      </c>
      <c r="AA6" s="113">
        <f t="shared" si="4"/>
        <v>34384086.844540857</v>
      </c>
      <c r="AB6" s="113">
        <f t="shared" si="4"/>
        <v>35352550.292078912</v>
      </c>
      <c r="AC6" s="113">
        <f t="shared" si="4"/>
        <v>36298504.455277428</v>
      </c>
      <c r="AD6" s="113">
        <f t="shared" si="4"/>
        <v>37221206.921364889</v>
      </c>
      <c r="AE6" s="113">
        <f t="shared" si="4"/>
        <v>38120056.472768284</v>
      </c>
      <c r="AF6" s="113">
        <f t="shared" si="4"/>
        <v>38994584.425227955</v>
      </c>
      <c r="AG6" s="113">
        <f t="shared" si="4"/>
        <v>39844445.741509922</v>
      </c>
      <c r="AH6" s="113">
        <f t="shared" si="4"/>
        <v>40669410.051896892</v>
      </c>
      <c r="AI6" s="113">
        <f t="shared" si="4"/>
        <v>41469352.694673754</v>
      </c>
      <c r="AJ6" s="113">
        <f t="shared" si="4"/>
        <v>42244245.872842982</v>
      </c>
      <c r="AK6" s="113">
        <f t="shared" si="4"/>
        <v>42994150.007483006</v>
      </c>
      <c r="AL6" s="113">
        <f t="shared" si="4"/>
        <v>43719205.353608571</v>
      </c>
      <c r="AM6" s="113">
        <f t="shared" si="4"/>
        <v>44419623.931165151</v>
      </c>
      <c r="AN6" s="113">
        <f t="shared" si="4"/>
        <v>45095681.811905019</v>
      </c>
      <c r="AO6" s="113">
        <f t="shared" si="4"/>
        <v>45747711.792333141</v>
      </c>
      <c r="AP6" s="113">
        <f t="shared" si="4"/>
        <v>46376096.473632626</v>
      </c>
      <c r="AQ6" s="113">
        <f t="shared" si="4"/>
        <v>46981261.761418946</v>
      </c>
      <c r="AR6" s="113">
        <f t="shared" si="4"/>
        <v>47563670.791252874</v>
      </c>
      <c r="AS6" s="113">
        <f t="shared" si="4"/>
        <v>48123818.279978715</v>
      </c>
      <c r="AT6" s="113">
        <f t="shared" si="4"/>
        <v>48662225.29805661</v>
      </c>
      <c r="AU6" s="113">
        <f t="shared" si="4"/>
        <v>49179434.454033509</v>
      </c>
      <c r="AV6" s="113">
        <f t="shared" si="4"/>
        <v>49676005.479055814</v>
      </c>
    </row>
    <row r="7" spans="2:48" x14ac:dyDescent="0.25">
      <c r="B7" s="14" t="s">
        <v>44</v>
      </c>
      <c r="C7" s="7" t="s">
        <v>45</v>
      </c>
      <c r="D7" s="9" t="s">
        <v>38</v>
      </c>
      <c r="E7" s="10">
        <v>1580769.84</v>
      </c>
      <c r="F7" s="10">
        <v>1610530.07</v>
      </c>
      <c r="G7" s="10">
        <v>1494398.06</v>
      </c>
      <c r="H7" s="10">
        <v>1736106.55</v>
      </c>
      <c r="I7" s="10">
        <v>1783617.62</v>
      </c>
      <c r="J7" s="10">
        <v>1982384.88</v>
      </c>
      <c r="K7" s="111">
        <v>2545013.44</v>
      </c>
      <c r="L7" s="116"/>
      <c r="M7" s="138">
        <f t="shared" si="2"/>
        <v>8.8513744107535944E-2</v>
      </c>
      <c r="N7" s="131">
        <f t="shared" si="3"/>
        <v>2770282.1083783996</v>
      </c>
      <c r="O7" s="113">
        <f>N7*O82+N7</f>
        <v>2991582.365964538</v>
      </c>
      <c r="P7" s="113">
        <f t="shared" ref="P7:AV7" si="5">O7*P82+O7</f>
        <v>3218611.9702301295</v>
      </c>
      <c r="Q7" s="113">
        <f t="shared" si="5"/>
        <v>3450657.7930994369</v>
      </c>
      <c r="R7" s="113">
        <f t="shared" si="5"/>
        <v>3686994.2007570988</v>
      </c>
      <c r="S7" s="113">
        <f t="shared" si="5"/>
        <v>3926891.1902220966</v>
      </c>
      <c r="T7" s="113">
        <f t="shared" si="5"/>
        <v>4169621.9505749568</v>
      </c>
      <c r="U7" s="113">
        <f t="shared" si="5"/>
        <v>4414469.7664550561</v>
      </c>
      <c r="V7" s="113">
        <f t="shared" si="5"/>
        <v>4660734.2069073608</v>
      </c>
      <c r="W7" s="113">
        <f t="shared" si="5"/>
        <v>4907736.5660057496</v>
      </c>
      <c r="X7" s="113">
        <f t="shared" si="5"/>
        <v>5154824.5424984396</v>
      </c>
      <c r="Y7" s="113">
        <f t="shared" si="5"/>
        <v>5401376.163767823</v>
      </c>
      <c r="Z7" s="113">
        <f t="shared" si="5"/>
        <v>5646802.9745776514</v>
      </c>
      <c r="AA7" s="113">
        <f t="shared" si="5"/>
        <v>5890552.5234217988</v>
      </c>
      <c r="AB7" s="113">
        <f t="shared" si="5"/>
        <v>6132110.1889125984</v>
      </c>
      <c r="AC7" s="113">
        <f t="shared" si="5"/>
        <v>6371000.3957450697</v>
      </c>
      <c r="AD7" s="113">
        <f t="shared" si="5"/>
        <v>6606787.2745865649</v>
      </c>
      <c r="AE7" s="113">
        <f t="shared" si="5"/>
        <v>6839074.8230382362</v>
      </c>
      <c r="AF7" s="113">
        <f t="shared" si="5"/>
        <v>7067506.6258768532</v>
      </c>
      <c r="AG7" s="113">
        <f t="shared" si="5"/>
        <v>7291765.1923938114</v>
      </c>
      <c r="AH7" s="113">
        <f t="shared" si="5"/>
        <v>7511570.9670732981</v>
      </c>
      <c r="AI7" s="113">
        <f t="shared" si="5"/>
        <v>7726681.067346381</v>
      </c>
      <c r="AJ7" s="113">
        <f t="shared" si="5"/>
        <v>7936887.7989525497</v>
      </c>
      <c r="AK7" s="113">
        <f t="shared" si="5"/>
        <v>8142016.9957397403</v>
      </c>
      <c r="AL7" s="113">
        <f t="shared" si="5"/>
        <v>8341926.2267162642</v>
      </c>
      <c r="AM7" s="113">
        <f t="shared" si="5"/>
        <v>8536502.9089846015</v>
      </c>
      <c r="AN7" s="113">
        <f t="shared" si="5"/>
        <v>8725662.3609634973</v>
      </c>
      <c r="AO7" s="113">
        <f t="shared" si="5"/>
        <v>8909345.8261427544</v>
      </c>
      <c r="AP7" s="113">
        <f t="shared" si="5"/>
        <v>9087518.4935943596</v>
      </c>
      <c r="AQ7" s="113">
        <f t="shared" si="5"/>
        <v>9260167.5376442615</v>
      </c>
      <c r="AR7" s="113">
        <f t="shared" si="5"/>
        <v>9427300.1955344211</v>
      </c>
      <c r="AS7" s="113">
        <f t="shared" si="5"/>
        <v>9588941.8986032698</v>
      </c>
      <c r="AT7" s="113">
        <f t="shared" si="5"/>
        <v>9745134.4695007186</v>
      </c>
      <c r="AU7" s="113">
        <f t="shared" si="5"/>
        <v>9895934.3952377439</v>
      </c>
      <c r="AV7" s="113">
        <f t="shared" si="5"/>
        <v>10041411.183448542</v>
      </c>
    </row>
    <row r="8" spans="2:48" x14ac:dyDescent="0.25">
      <c r="B8" s="14" t="s">
        <v>258</v>
      </c>
      <c r="C8" s="7" t="s">
        <v>259</v>
      </c>
      <c r="D8" s="9" t="s">
        <v>39</v>
      </c>
      <c r="E8" s="10"/>
      <c r="F8" s="10"/>
      <c r="G8" s="10"/>
      <c r="H8" s="10"/>
      <c r="I8" s="10"/>
      <c r="J8" s="10"/>
      <c r="K8" s="111"/>
      <c r="L8" s="116"/>
      <c r="M8" s="138"/>
      <c r="N8" s="132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</row>
    <row r="9" spans="2:48" ht="15.75" thickBot="1" x14ac:dyDescent="0.3">
      <c r="B9" s="15" t="s">
        <v>46</v>
      </c>
      <c r="C9" s="37" t="s">
        <v>47</v>
      </c>
      <c r="D9" s="38" t="s">
        <v>48</v>
      </c>
      <c r="E9" s="12"/>
      <c r="F9" s="12"/>
      <c r="G9" s="12"/>
      <c r="H9" s="12"/>
      <c r="I9" s="12"/>
      <c r="J9" s="12"/>
      <c r="K9" s="112"/>
      <c r="L9" s="118"/>
      <c r="M9" s="139"/>
      <c r="N9" s="144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</row>
    <row r="10" spans="2:48" x14ac:dyDescent="0.25">
      <c r="B10" s="32" t="s">
        <v>49</v>
      </c>
      <c r="C10" s="33" t="s">
        <v>50</v>
      </c>
      <c r="D10" s="34" t="s">
        <v>51</v>
      </c>
      <c r="E10" s="35">
        <v>1591325.06</v>
      </c>
      <c r="F10" s="35">
        <v>1744631.47</v>
      </c>
      <c r="G10" s="35">
        <v>1570870.72</v>
      </c>
      <c r="H10" s="35">
        <v>1783338.4</v>
      </c>
      <c r="I10" s="35">
        <v>2003411.79</v>
      </c>
      <c r="J10" s="35">
        <v>2253445</v>
      </c>
      <c r="K10" s="110">
        <v>2393743.16</v>
      </c>
      <c r="L10" s="115"/>
      <c r="M10" s="155">
        <f t="shared" si="2"/>
        <v>7.3744094716856043E-2</v>
      </c>
      <c r="N10" s="149">
        <f>SUM(N11:N14)</f>
        <v>2583554.4814361241</v>
      </c>
      <c r="O10" s="150">
        <f t="shared" ref="O10:AB10" si="6">SUM(O11:O14)</f>
        <v>2769079.5892788926</v>
      </c>
      <c r="P10" s="150">
        <f t="shared" si="6"/>
        <v>2959662.1934502493</v>
      </c>
      <c r="Q10" s="150">
        <f t="shared" si="6"/>
        <v>3154775.8897411223</v>
      </c>
      <c r="R10" s="150">
        <f t="shared" si="6"/>
        <v>3353873.2763262503</v>
      </c>
      <c r="S10" s="150">
        <f t="shared" si="6"/>
        <v>3556392.5380939487</v>
      </c>
      <c r="T10" s="150">
        <f t="shared" si="6"/>
        <v>3761763.8243739279</v>
      </c>
      <c r="U10" s="150">
        <f t="shared" si="6"/>
        <v>3969415.3123482438</v>
      </c>
      <c r="V10" s="150">
        <f t="shared" si="6"/>
        <v>4178778.8683429798</v>
      </c>
      <c r="W10" s="150">
        <f t="shared" si="6"/>
        <v>4389295.2390397489</v>
      </c>
      <c r="X10" s="150">
        <f t="shared" si="6"/>
        <v>4600418.7237286903</v>
      </c>
      <c r="Y10" s="150">
        <f t="shared" si="6"/>
        <v>4811621.2965141218</v>
      </c>
      <c r="Z10" s="150">
        <f t="shared" si="6"/>
        <v>5022396.1634937581</v>
      </c>
      <c r="AA10" s="150">
        <f t="shared" si="6"/>
        <v>5232260.7541114995</v>
      </c>
      <c r="AB10" s="151">
        <f t="shared" si="6"/>
        <v>5440759.158000296</v>
      </c>
      <c r="AC10" s="151">
        <f t="shared" ref="AC10:AV10" si="7">SUM(AC11:AC14)</f>
        <v>5647464.0286543798</v>
      </c>
      <c r="AD10" s="151">
        <f t="shared" si="7"/>
        <v>5851977.983248991</v>
      </c>
      <c r="AE10" s="151">
        <f t="shared" si="7"/>
        <v>6053934.5339731537</v>
      </c>
      <c r="AF10" s="151">
        <f t="shared" si="7"/>
        <v>6252998.5905143116</v>
      </c>
      <c r="AG10" s="151">
        <f t="shared" si="7"/>
        <v>6448866.5760193858</v>
      </c>
      <c r="AH10" s="151">
        <f t="shared" si="7"/>
        <v>6641266.200157987</v>
      </c>
      <c r="AI10" s="151">
        <f t="shared" si="7"/>
        <v>6829955.9330378883</v>
      </c>
      <c r="AJ10" s="151">
        <f t="shared" si="7"/>
        <v>7014724.2228749413</v>
      </c>
      <c r="AK10" s="151">
        <f t="shared" si="7"/>
        <v>7195388.4986934941</v>
      </c>
      <c r="AL10" s="151">
        <f t="shared" si="7"/>
        <v>7371793.9971087538</v>
      </c>
      <c r="AM10" s="151">
        <f t="shared" si="7"/>
        <v>7543812.4495810159</v>
      </c>
      <c r="AN10" s="151">
        <f t="shared" si="7"/>
        <v>7711340.6635758597</v>
      </c>
      <c r="AO10" s="151">
        <f t="shared" si="7"/>
        <v>7874299.0279367408</v>
      </c>
      <c r="AP10" s="151">
        <f t="shared" si="7"/>
        <v>8032629.9695800664</v>
      </c>
      <c r="AQ10" s="151">
        <f t="shared" si="7"/>
        <v>8186296.3854422085</v>
      </c>
      <c r="AR10" s="151">
        <f t="shared" si="7"/>
        <v>8335280.0705104312</v>
      </c>
      <c r="AS10" s="151">
        <f t="shared" si="7"/>
        <v>8479580.1598071977</v>
      </c>
      <c r="AT10" s="151">
        <f t="shared" si="7"/>
        <v>8619211.5994079039</v>
      </c>
      <c r="AU10" s="151">
        <f t="shared" si="7"/>
        <v>8754203.6589822061</v>
      </c>
      <c r="AV10" s="151">
        <f t="shared" si="7"/>
        <v>8884598.4959749803</v>
      </c>
    </row>
    <row r="11" spans="2:48" x14ac:dyDescent="0.25">
      <c r="B11" s="14" t="s">
        <v>52</v>
      </c>
      <c r="C11" s="7" t="s">
        <v>53</v>
      </c>
      <c r="D11" s="9" t="s">
        <v>54</v>
      </c>
      <c r="E11" s="10">
        <v>717908.74</v>
      </c>
      <c r="F11" s="10">
        <v>787118.82</v>
      </c>
      <c r="G11" s="10">
        <v>663465.24</v>
      </c>
      <c r="H11" s="10">
        <v>739983.24</v>
      </c>
      <c r="I11" s="10">
        <v>820762.41</v>
      </c>
      <c r="J11" s="10">
        <v>803131.21</v>
      </c>
      <c r="K11" s="111">
        <v>888299.07</v>
      </c>
      <c r="L11" s="116"/>
      <c r="M11" s="138">
        <f t="shared" si="2"/>
        <v>4.139438072845112E-2</v>
      </c>
      <c r="N11" s="147">
        <f t="shared" ref="N11:N20" si="8">K11*M11+K11</f>
        <v>925069.65990430897</v>
      </c>
      <c r="O11" s="113">
        <f t="shared" ref="O11:AV11" si="9">N11*O86+N11</f>
        <v>959628.80875074095</v>
      </c>
      <c r="P11" s="113">
        <f t="shared" si="9"/>
        <v>993686.5218750186</v>
      </c>
      <c r="Q11" s="113">
        <f t="shared" si="9"/>
        <v>1027189.6385795501</v>
      </c>
      <c r="R11" s="113">
        <f t="shared" si="9"/>
        <v>1060090.7103988349</v>
      </c>
      <c r="S11" s="113">
        <f t="shared" si="9"/>
        <v>1092347.8646023362</v>
      </c>
      <c r="T11" s="113">
        <f t="shared" si="9"/>
        <v>1123924.6263910816</v>
      </c>
      <c r="U11" s="113">
        <f t="shared" si="9"/>
        <v>1154789.707267609</v>
      </c>
      <c r="V11" s="113">
        <f t="shared" si="9"/>
        <v>1184916.7665290581</v>
      </c>
      <c r="W11" s="113">
        <f t="shared" si="9"/>
        <v>1214284.1522525537</v>
      </c>
      <c r="X11" s="113">
        <f t="shared" si="9"/>
        <v>1242874.6275333685</v>
      </c>
      <c r="Y11" s="113">
        <f t="shared" si="9"/>
        <v>1270675.0871187469</v>
      </c>
      <c r="Z11" s="113">
        <f t="shared" si="9"/>
        <v>1297676.2689691756</v>
      </c>
      <c r="AA11" s="113">
        <f t="shared" si="9"/>
        <v>1323872.4646865476</v>
      </c>
      <c r="AB11" s="113">
        <f t="shared" si="9"/>
        <v>1349261.2321843544</v>
      </c>
      <c r="AC11" s="113">
        <f t="shared" si="9"/>
        <v>1373843.1134455162</v>
      </c>
      <c r="AD11" s="113">
        <f t="shared" si="9"/>
        <v>1397621.3597232464</v>
      </c>
      <c r="AE11" s="113">
        <f t="shared" si="9"/>
        <v>1420601.6660921525</v>
      </c>
      <c r="AF11" s="113">
        <f t="shared" si="9"/>
        <v>1442791.9168517492</v>
      </c>
      <c r="AG11" s="113">
        <f t="shared" si="9"/>
        <v>1464201.9429226629</v>
      </c>
      <c r="AH11" s="113">
        <f t="shared" si="9"/>
        <v>1484843.2920560073</v>
      </c>
      <c r="AI11" s="113">
        <f t="shared" si="9"/>
        <v>1504729.0123969675</v>
      </c>
      <c r="AJ11" s="113">
        <f t="shared" si="9"/>
        <v>1523873.4497022817</v>
      </c>
      <c r="AK11" s="113">
        <f t="shared" si="9"/>
        <v>1542292.058305406</v>
      </c>
      <c r="AL11" s="113">
        <f t="shared" si="9"/>
        <v>1560001.2257498712</v>
      </c>
      <c r="AM11" s="113">
        <f t="shared" si="9"/>
        <v>1577018.110867722</v>
      </c>
      <c r="AN11" s="113">
        <f t="shared" si="9"/>
        <v>1593360.4949630171</v>
      </c>
      <c r="AO11" s="113">
        <f t="shared" si="9"/>
        <v>1609046.6456672701</v>
      </c>
      <c r="AP11" s="113">
        <f t="shared" si="9"/>
        <v>1624095.1929616227</v>
      </c>
      <c r="AQ11" s="113">
        <f t="shared" si="9"/>
        <v>1638525.0168068442</v>
      </c>
      <c r="AR11" s="113">
        <f t="shared" si="9"/>
        <v>1652355.1457844602</v>
      </c>
      <c r="AS11" s="113">
        <f t="shared" si="9"/>
        <v>1665604.6661281795</v>
      </c>
      <c r="AT11" s="113">
        <f t="shared" si="9"/>
        <v>1678292.6405122112</v>
      </c>
      <c r="AU11" s="113">
        <f t="shared" si="9"/>
        <v>1690438.0359601998</v>
      </c>
      <c r="AV11" s="113">
        <f t="shared" si="9"/>
        <v>1702059.6602436453</v>
      </c>
    </row>
    <row r="12" spans="2:48" x14ac:dyDescent="0.25">
      <c r="B12" s="14" t="s">
        <v>55</v>
      </c>
      <c r="C12" s="7" t="s">
        <v>56</v>
      </c>
      <c r="D12" s="9" t="s">
        <v>57</v>
      </c>
      <c r="E12" s="10">
        <v>20056.27</v>
      </c>
      <c r="F12" s="10">
        <v>22461.9</v>
      </c>
      <c r="G12" s="10">
        <v>18542.080000000002</v>
      </c>
      <c r="H12" s="10">
        <v>13824.66</v>
      </c>
      <c r="I12" s="10">
        <v>6816.8</v>
      </c>
      <c r="J12" s="10">
        <v>8310.0400000000009</v>
      </c>
      <c r="K12" s="111">
        <v>15049.66</v>
      </c>
      <c r="L12" s="116"/>
      <c r="M12" s="138">
        <f t="shared" si="2"/>
        <v>3.5696918533134225E-2</v>
      </c>
      <c r="N12" s="147">
        <f t="shared" si="8"/>
        <v>15586.886486971369</v>
      </c>
      <c r="O12" s="113">
        <f t="shared" ref="O12:AV12" si="10">N12*O87+N12</f>
        <v>16089.040931913711</v>
      </c>
      <c r="P12" s="113">
        <f t="shared" si="10"/>
        <v>16581.45641555082</v>
      </c>
      <c r="Q12" s="113">
        <f t="shared" si="10"/>
        <v>17063.568284063229</v>
      </c>
      <c r="R12" s="113">
        <f t="shared" si="10"/>
        <v>17534.891257969393</v>
      </c>
      <c r="S12" s="113">
        <f t="shared" si="10"/>
        <v>17995.015840904307</v>
      </c>
      <c r="T12" s="113">
        <f t="shared" si="10"/>
        <v>18443.604405557828</v>
      </c>
      <c r="U12" s="113">
        <f t="shared" si="10"/>
        <v>18880.387045564952</v>
      </c>
      <c r="V12" s="113">
        <f t="shared" si="10"/>
        <v>19305.157272736571</v>
      </c>
      <c r="W12" s="113">
        <f t="shared" si="10"/>
        <v>19717.767629690981</v>
      </c>
      <c r="X12" s="113">
        <f t="shared" si="10"/>
        <v>20118.125278884778</v>
      </c>
      <c r="Y12" s="113">
        <f t="shared" si="10"/>
        <v>20506.187620393288</v>
      </c>
      <c r="Z12" s="113">
        <f t="shared" si="10"/>
        <v>20881.957982661981</v>
      </c>
      <c r="AA12" s="113">
        <f t="shared" si="10"/>
        <v>21245.481422914225</v>
      </c>
      <c r="AB12" s="113">
        <f t="shared" si="10"/>
        <v>21596.840667000968</v>
      </c>
      <c r="AC12" s="113">
        <f t="shared" si="10"/>
        <v>21936.152212234923</v>
      </c>
      <c r="AD12" s="113">
        <f t="shared" si="10"/>
        <v>22263.562611166275</v>
      </c>
      <c r="AE12" s="113">
        <f t="shared" si="10"/>
        <v>22579.244949315122</v>
      </c>
      <c r="AF12" s="113">
        <f t="shared" si="10"/>
        <v>22883.39552555207</v>
      </c>
      <c r="AG12" s="113">
        <f t="shared" si="10"/>
        <v>23176.230740078918</v>
      </c>
      <c r="AH12" s="113">
        <f t="shared" si="10"/>
        <v>23457.984191766653</v>
      </c>
      <c r="AI12" s="113">
        <f t="shared" si="10"/>
        <v>23728.903983914955</v>
      </c>
      <c r="AJ12" s="113">
        <f t="shared" si="10"/>
        <v>23989.250235261279</v>
      </c>
      <c r="AK12" s="113">
        <f t="shared" si="10"/>
        <v>24239.292791243352</v>
      </c>
      <c r="AL12" s="113">
        <f t="shared" si="10"/>
        <v>24479.309129062072</v>
      </c>
      <c r="AM12" s="113">
        <f t="shared" si="10"/>
        <v>24709.582448959911</v>
      </c>
      <c r="AN12" s="113">
        <f t="shared" si="10"/>
        <v>24930.399943282224</v>
      </c>
      <c r="AO12" s="113">
        <f t="shared" si="10"/>
        <v>25142.051234287846</v>
      </c>
      <c r="AP12" s="113">
        <f t="shared" si="10"/>
        <v>25344.826971285816</v>
      </c>
      <c r="AQ12" s="113">
        <f t="shared" si="10"/>
        <v>25539.017577465183</v>
      </c>
      <c r="AR12" s="113">
        <f t="shared" si="10"/>
        <v>25724.912136725801</v>
      </c>
      <c r="AS12" s="113">
        <f t="shared" si="10"/>
        <v>25902.797410883712</v>
      </c>
      <c r="AT12" s="113">
        <f t="shared" si="10"/>
        <v>26072.956977792317</v>
      </c>
      <c r="AU12" s="113">
        <f t="shared" si="10"/>
        <v>26235.670481169702</v>
      </c>
      <c r="AV12" s="113">
        <f t="shared" si="10"/>
        <v>26391.212983235258</v>
      </c>
    </row>
    <row r="13" spans="2:48" x14ac:dyDescent="0.25">
      <c r="B13" s="14" t="s">
        <v>58</v>
      </c>
      <c r="C13" s="7" t="s">
        <v>59</v>
      </c>
      <c r="D13" s="9" t="s">
        <v>60</v>
      </c>
      <c r="E13" s="10">
        <v>1696.49</v>
      </c>
      <c r="F13" s="10">
        <v>1206.33</v>
      </c>
      <c r="G13" s="10">
        <v>1632.04</v>
      </c>
      <c r="H13" s="10">
        <v>45.32</v>
      </c>
      <c r="I13" s="10"/>
      <c r="J13" s="10"/>
      <c r="K13" s="111"/>
      <c r="L13" s="116">
        <f>AVERAGE(E13:K13)</f>
        <v>1145.0449999999998</v>
      </c>
      <c r="M13" s="138"/>
      <c r="N13" s="147">
        <f>L13*M10+L13</f>
        <v>1229.4853069350622</v>
      </c>
      <c r="O13" s="113">
        <f t="shared" ref="O13:AV13" si="11">N13*O88+N13</f>
        <v>1311.3125279722231</v>
      </c>
      <c r="P13" s="113">
        <f t="shared" si="11"/>
        <v>1394.2220239185672</v>
      </c>
      <c r="Q13" s="113">
        <f t="shared" si="11"/>
        <v>1477.9660061011939</v>
      </c>
      <c r="R13" s="113">
        <f t="shared" si="11"/>
        <v>1562.3013694222518</v>
      </c>
      <c r="S13" s="113">
        <f t="shared" si="11"/>
        <v>1646.9916738068855</v>
      </c>
      <c r="T13" s="113">
        <f t="shared" si="11"/>
        <v>1731.808865584668</v>
      </c>
      <c r="U13" s="113">
        <f t="shared" si="11"/>
        <v>1816.534738010288</v>
      </c>
      <c r="V13" s="113">
        <f t="shared" si="11"/>
        <v>1900.9621357742651</v>
      </c>
      <c r="W13" s="113">
        <f t="shared" si="11"/>
        <v>1984.8959130163746</v>
      </c>
      <c r="X13" s="113">
        <f t="shared" si="11"/>
        <v>2068.1536580617972</v>
      </c>
      <c r="Y13" s="113">
        <f t="shared" si="11"/>
        <v>2150.5662009090424</v>
      </c>
      <c r="Z13" s="113">
        <f t="shared" si="11"/>
        <v>2231.9779214855171</v>
      </c>
      <c r="AA13" s="113">
        <f t="shared" si="11"/>
        <v>2312.2468779398823</v>
      </c>
      <c r="AB13" s="113">
        <f t="shared" si="11"/>
        <v>2391.2447748554087</v>
      </c>
      <c r="AC13" s="113">
        <f t="shared" si="11"/>
        <v>2468.856791342384</v>
      </c>
      <c r="AD13" s="113">
        <f t="shared" si="11"/>
        <v>2544.9812885950632</v>
      </c>
      <c r="AE13" s="113">
        <f t="shared" si="11"/>
        <v>2619.5294157693875</v>
      </c>
      <c r="AF13" s="113">
        <f t="shared" si="11"/>
        <v>2692.4246320343723</v>
      </c>
      <c r="AG13" s="113">
        <f t="shared" si="11"/>
        <v>2763.6021614468787</v>
      </c>
      <c r="AH13" s="113">
        <f t="shared" si="11"/>
        <v>2833.0083959616441</v>
      </c>
      <c r="AI13" s="113">
        <f t="shared" si="11"/>
        <v>2900.6002604719092</v>
      </c>
      <c r="AJ13" s="113">
        <f t="shared" si="11"/>
        <v>2966.3445523277128</v>
      </c>
      <c r="AK13" s="113">
        <f t="shared" si="11"/>
        <v>3030.2172663373667</v>
      </c>
      <c r="AL13" s="113">
        <f t="shared" si="11"/>
        <v>3092.2029148533502</v>
      </c>
      <c r="AM13" s="113">
        <f t="shared" si="11"/>
        <v>3152.2938512003934</v>
      </c>
      <c r="AN13" s="113">
        <f t="shared" si="11"/>
        <v>3210.4896034381504</v>
      </c>
      <c r="AO13" s="113">
        <f t="shared" si="11"/>
        <v>3266.7962242754852</v>
      </c>
      <c r="AP13" s="113">
        <f t="shared" si="11"/>
        <v>3321.225661875384</v>
      </c>
      <c r="AQ13" s="113">
        <f t="shared" si="11"/>
        <v>3373.7951553124608</v>
      </c>
      <c r="AR13" s="113">
        <f t="shared" si="11"/>
        <v>3424.5266575694727</v>
      </c>
      <c r="AS13" s="113">
        <f t="shared" si="11"/>
        <v>3473.4462881833574</v>
      </c>
      <c r="AT13" s="113">
        <f t="shared" si="11"/>
        <v>3520.5838169713252</v>
      </c>
      <c r="AU13" s="113">
        <f t="shared" si="11"/>
        <v>3565.9721796784529</v>
      </c>
      <c r="AV13" s="113">
        <f t="shared" si="11"/>
        <v>3609.6470258840209</v>
      </c>
    </row>
    <row r="14" spans="2:48" ht="15.75" thickBot="1" x14ac:dyDescent="0.3">
      <c r="B14" s="42" t="s">
        <v>61</v>
      </c>
      <c r="C14" s="43" t="s">
        <v>62</v>
      </c>
      <c r="D14" s="44" t="s">
        <v>63</v>
      </c>
      <c r="E14" s="24">
        <v>851663.56</v>
      </c>
      <c r="F14" s="24">
        <v>933844.42</v>
      </c>
      <c r="G14" s="24">
        <v>887231.36</v>
      </c>
      <c r="H14" s="24">
        <v>1029485.18</v>
      </c>
      <c r="I14" s="24">
        <v>1175832.58</v>
      </c>
      <c r="J14" s="24">
        <v>1442003.75</v>
      </c>
      <c r="K14" s="122">
        <v>1490394.43</v>
      </c>
      <c r="L14" s="157"/>
      <c r="M14" s="158">
        <f t="shared" si="2"/>
        <v>0.10149931903456495</v>
      </c>
      <c r="N14" s="148">
        <f t="shared" si="8"/>
        <v>1641668.4497379086</v>
      </c>
      <c r="O14" s="113">
        <f t="shared" ref="O14:AV14" si="12">N14*O89+N14</f>
        <v>1792050.4270682656</v>
      </c>
      <c r="P14" s="113">
        <f t="shared" si="12"/>
        <v>1947999.9931357612</v>
      </c>
      <c r="Q14" s="113">
        <f t="shared" si="12"/>
        <v>2109044.7168714078</v>
      </c>
      <c r="R14" s="113">
        <f t="shared" si="12"/>
        <v>2274685.3733000234</v>
      </c>
      <c r="S14" s="113">
        <f t="shared" si="12"/>
        <v>2444402.6659769011</v>
      </c>
      <c r="T14" s="113">
        <f t="shared" si="12"/>
        <v>2617663.7847117037</v>
      </c>
      <c r="U14" s="113">
        <f t="shared" si="12"/>
        <v>2793928.6832970595</v>
      </c>
      <c r="V14" s="113">
        <f t="shared" si="12"/>
        <v>2972655.9824054111</v>
      </c>
      <c r="W14" s="113">
        <f t="shared" si="12"/>
        <v>3153308.4232444884</v>
      </c>
      <c r="X14" s="113">
        <f t="shared" si="12"/>
        <v>3335357.8172583757</v>
      </c>
      <c r="Y14" s="113">
        <f t="shared" si="12"/>
        <v>3518289.4555740724</v>
      </c>
      <c r="Z14" s="113">
        <f t="shared" si="12"/>
        <v>3701605.9586204356</v>
      </c>
      <c r="AA14" s="113">
        <f t="shared" si="12"/>
        <v>3884830.5611240976</v>
      </c>
      <c r="AB14" s="113">
        <f t="shared" si="12"/>
        <v>4067509.8403740847</v>
      </c>
      <c r="AC14" s="113">
        <f t="shared" si="12"/>
        <v>4249215.9062052863</v>
      </c>
      <c r="AD14" s="113">
        <f t="shared" si="12"/>
        <v>4429548.0796259828</v>
      </c>
      <c r="AE14" s="113">
        <f t="shared" si="12"/>
        <v>4608134.0935159167</v>
      </c>
      <c r="AF14" s="113">
        <f t="shared" si="12"/>
        <v>4784630.8535049763</v>
      </c>
      <c r="AG14" s="113">
        <f t="shared" si="12"/>
        <v>4958724.8001951976</v>
      </c>
      <c r="AH14" s="113">
        <f t="shared" si="12"/>
        <v>5130131.9155142512</v>
      </c>
      <c r="AI14" s="113">
        <f t="shared" si="12"/>
        <v>5298597.4163965341</v>
      </c>
      <c r="AJ14" s="113">
        <f t="shared" si="12"/>
        <v>5463895.1783850705</v>
      </c>
      <c r="AK14" s="113">
        <f t="shared" si="12"/>
        <v>5625826.9303305075</v>
      </c>
      <c r="AL14" s="113">
        <f t="shared" si="12"/>
        <v>5784221.2593149673</v>
      </c>
      <c r="AM14" s="113">
        <f t="shared" si="12"/>
        <v>5938932.4624131341</v>
      </c>
      <c r="AN14" s="113">
        <f t="shared" si="12"/>
        <v>6089839.2790661221</v>
      </c>
      <c r="AO14" s="113">
        <f t="shared" si="12"/>
        <v>6236843.5348109072</v>
      </c>
      <c r="AP14" s="113">
        <f t="shared" si="12"/>
        <v>6379868.7239852827</v>
      </c>
      <c r="AQ14" s="113">
        <f t="shared" si="12"/>
        <v>6518858.5559025863</v>
      </c>
      <c r="AR14" s="113">
        <f t="shared" si="12"/>
        <v>6653775.4859316759</v>
      </c>
      <c r="AS14" s="113">
        <f t="shared" si="12"/>
        <v>6784599.2499799514</v>
      </c>
      <c r="AT14" s="113">
        <f t="shared" si="12"/>
        <v>6911325.418100928</v>
      </c>
      <c r="AU14" s="113">
        <f t="shared" si="12"/>
        <v>7033963.980361159</v>
      </c>
      <c r="AV14" s="113">
        <f t="shared" si="12"/>
        <v>7152537.9757222161</v>
      </c>
    </row>
    <row r="15" spans="2:48" x14ac:dyDescent="0.25">
      <c r="B15" s="49" t="s">
        <v>64</v>
      </c>
      <c r="C15" s="50" t="s">
        <v>65</v>
      </c>
      <c r="D15" s="51" t="s">
        <v>66</v>
      </c>
      <c r="E15" s="58">
        <v>31235434.57</v>
      </c>
      <c r="F15" s="58">
        <v>34072898.340000004</v>
      </c>
      <c r="G15" s="58">
        <v>36733998.729999997</v>
      </c>
      <c r="H15" s="58">
        <v>42027555.950000003</v>
      </c>
      <c r="I15" s="58">
        <v>47059992.829999998</v>
      </c>
      <c r="J15" s="58">
        <v>57443021.520000003</v>
      </c>
      <c r="K15" s="123">
        <v>63170450.439999998</v>
      </c>
      <c r="L15" s="154"/>
      <c r="M15" s="160">
        <f t="shared" si="2"/>
        <v>7.0000000000000007E-2</v>
      </c>
      <c r="N15" s="156">
        <f>SUM(N16:N20)</f>
        <v>67592381.970799983</v>
      </c>
      <c r="O15" s="149">
        <f t="shared" ref="O15:AB15" si="13">SUM(O16:O20)</f>
        <v>71862530.701805294</v>
      </c>
      <c r="P15" s="149">
        <f t="shared" si="13"/>
        <v>76175450.310037509</v>
      </c>
      <c r="Q15" s="149">
        <f t="shared" si="13"/>
        <v>80518626.936223805</v>
      </c>
      <c r="R15" s="149">
        <f t="shared" si="13"/>
        <v>84879891.44080849</v>
      </c>
      <c r="S15" s="149">
        <f t="shared" si="13"/>
        <v>89247507.832077295</v>
      </c>
      <c r="T15" s="149">
        <f t="shared" si="13"/>
        <v>93610248.263256386</v>
      </c>
      <c r="U15" s="149">
        <f t="shared" si="13"/>
        <v>97957454.852568388</v>
      </c>
      <c r="V15" s="149">
        <f t="shared" si="13"/>
        <v>102279088.81949534</v>
      </c>
      <c r="W15" s="149">
        <f t="shared" si="13"/>
        <v>106565767.62064657</v>
      </c>
      <c r="X15" s="149">
        <f t="shared" si="13"/>
        <v>110808790.91257605</v>
      </c>
      <c r="Y15" s="149">
        <f t="shared" si="13"/>
        <v>115000156.2705678</v>
      </c>
      <c r="Z15" s="149">
        <f t="shared" si="13"/>
        <v>119132565.65638591</v>
      </c>
      <c r="AA15" s="149">
        <f t="shared" si="13"/>
        <v>123199423.65917796</v>
      </c>
      <c r="AB15" s="149">
        <f t="shared" si="13"/>
        <v>127194828.53712027</v>
      </c>
      <c r="AC15" s="149">
        <f t="shared" ref="AC15:AV15" si="14">SUM(AC16:AC20)</f>
        <v>131113557.06788453</v>
      </c>
      <c r="AD15" s="149">
        <f t="shared" si="14"/>
        <v>134951044.17819473</v>
      </c>
      <c r="AE15" s="149">
        <f t="shared" si="14"/>
        <v>138703358.27088735</v>
      </c>
      <c r="AF15" s="149">
        <f t="shared" si="14"/>
        <v>142367173.10579592</v>
      </c>
      <c r="AG15" s="149">
        <f t="shared" si="14"/>
        <v>145939737.02180281</v>
      </c>
      <c r="AH15" s="149">
        <f t="shared" si="14"/>
        <v>149418840.21441722</v>
      </c>
      <c r="AI15" s="149">
        <f t="shared" si="14"/>
        <v>152802780.70864737</v>
      </c>
      <c r="AJ15" s="149">
        <f t="shared" si="14"/>
        <v>156090329.59272718</v>
      </c>
      <c r="AK15" s="149">
        <f t="shared" si="14"/>
        <v>159280696.00598201</v>
      </c>
      <c r="AL15" s="149">
        <f t="shared" si="14"/>
        <v>162373492.30499738</v>
      </c>
      <c r="AM15" s="149">
        <f t="shared" si="14"/>
        <v>165368699.76716354</v>
      </c>
      <c r="AN15" s="149">
        <f t="shared" si="14"/>
        <v>168266635.1302208</v>
      </c>
      <c r="AO15" s="149">
        <f t="shared" si="14"/>
        <v>171067918.21099991</v>
      </c>
      <c r="AP15" s="149">
        <f t="shared" si="14"/>
        <v>173773440.79632312</v>
      </c>
      <c r="AQ15" s="149">
        <f t="shared" si="14"/>
        <v>176384336.9540275</v>
      </c>
      <c r="AR15" s="149">
        <f t="shared" si="14"/>
        <v>178901954.87219751</v>
      </c>
      <c r="AS15" s="149">
        <f t="shared" si="14"/>
        <v>181327830.29975501</v>
      </c>
      <c r="AT15" s="149">
        <f t="shared" si="14"/>
        <v>183663661.63129178</v>
      </c>
      <c r="AU15" s="149">
        <f t="shared" si="14"/>
        <v>185911286.65313348</v>
      </c>
      <c r="AV15" s="149">
        <f t="shared" si="14"/>
        <v>188072660.94575244</v>
      </c>
    </row>
    <row r="16" spans="2:48" x14ac:dyDescent="0.25">
      <c r="B16" s="52" t="s">
        <v>67</v>
      </c>
      <c r="C16" s="46" t="s">
        <v>68</v>
      </c>
      <c r="D16" s="47" t="s">
        <v>69</v>
      </c>
      <c r="E16" s="48">
        <v>22544599.859999999</v>
      </c>
      <c r="F16" s="48">
        <v>24426905.809999999</v>
      </c>
      <c r="G16" s="48">
        <v>26402450.149999999</v>
      </c>
      <c r="H16" s="48">
        <v>30060424.25</v>
      </c>
      <c r="I16" s="48">
        <v>33667579.240000002</v>
      </c>
      <c r="J16" s="48">
        <v>40766286.979999997</v>
      </c>
      <c r="K16" s="124">
        <v>41848315.799999997</v>
      </c>
      <c r="L16" s="116"/>
      <c r="M16" s="138">
        <f t="shared" si="2"/>
        <v>7.0000000000000007E-2</v>
      </c>
      <c r="N16" s="131">
        <f t="shared" si="8"/>
        <v>44777697.905999996</v>
      </c>
      <c r="O16" s="113">
        <f t="shared" ref="O16:AV16" si="15">N16*O91+N16</f>
        <v>47606528.971211545</v>
      </c>
      <c r="P16" s="113">
        <f t="shared" si="15"/>
        <v>50463694.315580018</v>
      </c>
      <c r="Q16" s="113">
        <f t="shared" si="15"/>
        <v>53340903.924849078</v>
      </c>
      <c r="R16" s="113">
        <f t="shared" si="15"/>
        <v>56230096.150073774</v>
      </c>
      <c r="S16" s="113">
        <f t="shared" si="15"/>
        <v>59123496.2883026</v>
      </c>
      <c r="T16" s="113">
        <f t="shared" si="15"/>
        <v>62013666.265653349</v>
      </c>
      <c r="U16" s="113">
        <f t="shared" si="15"/>
        <v>64893545.591037646</v>
      </c>
      <c r="V16" s="113">
        <f t="shared" si="15"/>
        <v>67756483.907295838</v>
      </c>
      <c r="W16" s="113">
        <f t="shared" si="15"/>
        <v>70596265.592470452</v>
      </c>
      <c r="X16" s="113">
        <f t="shared" si="15"/>
        <v>73407126.959306404</v>
      </c>
      <c r="Y16" s="113">
        <f t="shared" si="15"/>
        <v>76183766.668421924</v>
      </c>
      <c r="Z16" s="113">
        <f t="shared" si="15"/>
        <v>78921350.012977242</v>
      </c>
      <c r="AA16" s="113">
        <f t="shared" si="15"/>
        <v>81615507.753331602</v>
      </c>
      <c r="AB16" s="113">
        <f t="shared" si="15"/>
        <v>84262330.182432368</v>
      </c>
      <c r="AC16" s="113">
        <f t="shared" si="15"/>
        <v>86858357.089754403</v>
      </c>
      <c r="AD16" s="113">
        <f t="shared" si="15"/>
        <v>89400564.266561255</v>
      </c>
      <c r="AE16" s="113">
        <f t="shared" si="15"/>
        <v>91886347.160905808</v>
      </c>
      <c r="AF16" s="113">
        <f t="shared" si="15"/>
        <v>94313502.249654248</v>
      </c>
      <c r="AG16" s="113">
        <f t="shared" si="15"/>
        <v>96680206.649122566</v>
      </c>
      <c r="AH16" s="113">
        <f t="shared" si="15"/>
        <v>98984996.4375633</v>
      </c>
      <c r="AI16" s="113">
        <f t="shared" si="15"/>
        <v>101226744.11332914</v>
      </c>
      <c r="AJ16" s="113">
        <f t="shared" si="15"/>
        <v>103404635.56337641</v>
      </c>
      <c r="AK16" s="113">
        <f t="shared" si="15"/>
        <v>105518146.86889437</v>
      </c>
      <c r="AL16" s="113">
        <f t="shared" si="15"/>
        <v>107567021.22905424</v>
      </c>
      <c r="AM16" s="113">
        <f t="shared" si="15"/>
        <v>109551246.24075176</v>
      </c>
      <c r="AN16" s="113">
        <f t="shared" si="15"/>
        <v>111471031.73217224</v>
      </c>
      <c r="AO16" s="113">
        <f t="shared" si="15"/>
        <v>113326788.31128649</v>
      </c>
      <c r="AP16" s="113">
        <f t="shared" si="15"/>
        <v>115119106.75711073</v>
      </c>
      <c r="AQ16" s="113">
        <f t="shared" si="15"/>
        <v>116848738.35175002</v>
      </c>
      <c r="AR16" s="113">
        <f t="shared" si="15"/>
        <v>118516576.22482942</v>
      </c>
      <c r="AS16" s="113">
        <f t="shared" si="15"/>
        <v>120123637.75877097</v>
      </c>
      <c r="AT16" s="113">
        <f t="shared" si="15"/>
        <v>121671048.08332662</v>
      </c>
      <c r="AU16" s="113">
        <f t="shared" si="15"/>
        <v>123160024.6706212</v>
      </c>
      <c r="AV16" s="113">
        <f t="shared" si="15"/>
        <v>124591863.02747178</v>
      </c>
    </row>
    <row r="17" spans="2:48" x14ac:dyDescent="0.25">
      <c r="B17" s="52" t="s">
        <v>70</v>
      </c>
      <c r="C17" s="46" t="s">
        <v>71</v>
      </c>
      <c r="D17" s="47" t="s">
        <v>72</v>
      </c>
      <c r="E17" s="48">
        <v>7650082.5999999996</v>
      </c>
      <c r="F17" s="48">
        <v>8348569.25</v>
      </c>
      <c r="G17" s="48">
        <v>9052751.8000000007</v>
      </c>
      <c r="H17" s="48">
        <v>10334357.57</v>
      </c>
      <c r="I17" s="48">
        <v>11583365.359999999</v>
      </c>
      <c r="J17" s="48">
        <v>14028000.23</v>
      </c>
      <c r="K17" s="124">
        <v>14363384.34</v>
      </c>
      <c r="L17" s="116"/>
      <c r="M17" s="138">
        <f t="shared" si="2"/>
        <v>7.0000000000000007E-2</v>
      </c>
      <c r="N17" s="131">
        <f t="shared" si="8"/>
        <v>15368821.243799999</v>
      </c>
      <c r="O17" s="113">
        <f t="shared" ref="O17:AV17" si="16">N17*O92+N17</f>
        <v>16339746.525877064</v>
      </c>
      <c r="P17" s="113">
        <f t="shared" si="16"/>
        <v>17320396.838310733</v>
      </c>
      <c r="Q17" s="113">
        <f t="shared" si="16"/>
        <v>18307926.841720637</v>
      </c>
      <c r="R17" s="113">
        <f t="shared" si="16"/>
        <v>19299569.577389397</v>
      </c>
      <c r="S17" s="113">
        <f t="shared" si="16"/>
        <v>20292656.573611829</v>
      </c>
      <c r="T17" s="113">
        <f t="shared" si="16"/>
        <v>21284634.89816409</v>
      </c>
      <c r="U17" s="113">
        <f t="shared" si="16"/>
        <v>22273081.214642007</v>
      </c>
      <c r="V17" s="113">
        <f t="shared" si="16"/>
        <v>23255712.954821356</v>
      </c>
      <c r="W17" s="113">
        <f t="shared" si="16"/>
        <v>24230396.76242768</v>
      </c>
      <c r="X17" s="113">
        <f t="shared" si="16"/>
        <v>25195154.396433167</v>
      </c>
      <c r="Y17" s="113">
        <f t="shared" si="16"/>
        <v>26148166.305116288</v>
      </c>
      <c r="Z17" s="113">
        <f t="shared" si="16"/>
        <v>27087773.096666802</v>
      </c>
      <c r="AA17" s="113">
        <f t="shared" si="16"/>
        <v>28012475.139211025</v>
      </c>
      <c r="AB17" s="113">
        <f t="shared" si="16"/>
        <v>28920930.523905545</v>
      </c>
      <c r="AC17" s="113">
        <f t="shared" si="16"/>
        <v>29811951.620311245</v>
      </c>
      <c r="AD17" s="113">
        <f t="shared" si="16"/>
        <v>30684500.444662817</v>
      </c>
      <c r="AE17" s="113">
        <f t="shared" si="16"/>
        <v>31537683.049857851</v>
      </c>
      <c r="AF17" s="113">
        <f t="shared" si="16"/>
        <v>32370743.131871492</v>
      </c>
      <c r="AG17" s="113">
        <f t="shared" si="16"/>
        <v>33183055.031619016</v>
      </c>
      <c r="AH17" s="113">
        <f t="shared" si="16"/>
        <v>33974116.294693351</v>
      </c>
      <c r="AI17" s="113">
        <f t="shared" si="16"/>
        <v>34743539.934445336</v>
      </c>
      <c r="AJ17" s="113">
        <f t="shared" si="16"/>
        <v>35491046.527000464</v>
      </c>
      <c r="AK17" s="113">
        <f t="shared" si="16"/>
        <v>36216456.250373125</v>
      </c>
      <c r="AL17" s="113">
        <f t="shared" si="16"/>
        <v>36919680.964122482</v>
      </c>
      <c r="AM17" s="113">
        <f t="shared" si="16"/>
        <v>37600716.411194228</v>
      </c>
      <c r="AN17" s="113">
        <f t="shared" si="16"/>
        <v>38259634.609847948</v>
      </c>
      <c r="AO17" s="113">
        <f t="shared" si="16"/>
        <v>38896576.490966655</v>
      </c>
      <c r="AP17" s="113">
        <f t="shared" si="16"/>
        <v>39511744.824623823</v>
      </c>
      <c r="AQ17" s="113">
        <f t="shared" si="16"/>
        <v>40105397.469550841</v>
      </c>
      <c r="AR17" s="113">
        <f t="shared" si="16"/>
        <v>40677840.970081098</v>
      </c>
      <c r="AS17" s="113">
        <f t="shared" si="16"/>
        <v>41229424.517202787</v>
      </c>
      <c r="AT17" s="113">
        <f t="shared" si="16"/>
        <v>41760534.283471495</v>
      </c>
      <c r="AU17" s="113">
        <f t="shared" si="16"/>
        <v>42271588.135645241</v>
      </c>
      <c r="AV17" s="113">
        <f t="shared" si="16"/>
        <v>42763030.723932125</v>
      </c>
    </row>
    <row r="18" spans="2:48" x14ac:dyDescent="0.25">
      <c r="B18" s="52" t="s">
        <v>73</v>
      </c>
      <c r="C18" s="46" t="s">
        <v>74</v>
      </c>
      <c r="D18" s="47" t="s">
        <v>75</v>
      </c>
      <c r="E18" s="48">
        <v>240739.24</v>
      </c>
      <c r="F18" s="48">
        <v>341337.58</v>
      </c>
      <c r="G18" s="48">
        <v>384382.23</v>
      </c>
      <c r="H18" s="48">
        <v>458817.22</v>
      </c>
      <c r="I18" s="48">
        <v>545892.14</v>
      </c>
      <c r="J18" s="48">
        <v>675174.3</v>
      </c>
      <c r="K18" s="124">
        <v>716392.32</v>
      </c>
      <c r="L18" s="116"/>
      <c r="M18" s="138">
        <f t="shared" si="2"/>
        <v>7.0000000000000007E-2</v>
      </c>
      <c r="N18" s="131">
        <f t="shared" si="8"/>
        <v>766539.78239999991</v>
      </c>
      <c r="O18" s="113">
        <f t="shared" ref="O18:AV18" si="17">N18*O93+N18</f>
        <v>814965.93315311987</v>
      </c>
      <c r="P18" s="113">
        <f t="shared" si="17"/>
        <v>863877.13233872084</v>
      </c>
      <c r="Q18" s="113">
        <f t="shared" si="17"/>
        <v>913131.46498525841</v>
      </c>
      <c r="R18" s="113">
        <f t="shared" si="17"/>
        <v>962590.92545785126</v>
      </c>
      <c r="S18" s="113">
        <f t="shared" si="17"/>
        <v>1012122.4202883808</v>
      </c>
      <c r="T18" s="113">
        <f t="shared" si="17"/>
        <v>1061598.6186893843</v>
      </c>
      <c r="U18" s="113">
        <f t="shared" si="17"/>
        <v>1110898.6536320592</v>
      </c>
      <c r="V18" s="113">
        <f t="shared" si="17"/>
        <v>1159908.679082142</v>
      </c>
      <c r="W18" s="113">
        <f t="shared" si="17"/>
        <v>1208522.291143819</v>
      </c>
      <c r="X18" s="113">
        <f t="shared" si="17"/>
        <v>1256640.8224942724</v>
      </c>
      <c r="Y18" s="113">
        <f t="shared" si="17"/>
        <v>1304173.5206445141</v>
      </c>
      <c r="Z18" s="113">
        <f t="shared" si="17"/>
        <v>1351037.6212877077</v>
      </c>
      <c r="AA18" s="113">
        <f t="shared" si="17"/>
        <v>1397158.3283499121</v>
      </c>
      <c r="AB18" s="113">
        <f t="shared" si="17"/>
        <v>1442468.7123967544</v>
      </c>
      <c r="AC18" s="113">
        <f t="shared" si="17"/>
        <v>1486909.5388282654</v>
      </c>
      <c r="AD18" s="113">
        <f t="shared" si="17"/>
        <v>1530429.036865348</v>
      </c>
      <c r="AE18" s="113">
        <f t="shared" si="17"/>
        <v>1572982.6197432475</v>
      </c>
      <c r="AF18" s="113">
        <f t="shared" si="17"/>
        <v>1614532.5658232353</v>
      </c>
      <c r="AG18" s="113">
        <f t="shared" si="17"/>
        <v>1655047.6695514794</v>
      </c>
      <c r="AH18" s="113">
        <f t="shared" si="17"/>
        <v>1694502.8703663559</v>
      </c>
      <c r="AI18" s="113">
        <f t="shared" si="17"/>
        <v>1732878.8668095986</v>
      </c>
      <c r="AJ18" s="113">
        <f t="shared" si="17"/>
        <v>1770161.7222550628</v>
      </c>
      <c r="AK18" s="113">
        <f t="shared" si="17"/>
        <v>1806342.4678492795</v>
      </c>
      <c r="AL18" s="113">
        <f t="shared" si="17"/>
        <v>1841416.7074740781</v>
      </c>
      <c r="AM18" s="113">
        <f t="shared" si="17"/>
        <v>1875384.2288033837</v>
      </c>
      <c r="AN18" s="113">
        <f t="shared" si="17"/>
        <v>1908248.6238407835</v>
      </c>
      <c r="AO18" s="113">
        <f t="shared" si="17"/>
        <v>1940016.9216958415</v>
      </c>
      <c r="AP18" s="113">
        <f t="shared" si="17"/>
        <v>1970699.2357875071</v>
      </c>
      <c r="AQ18" s="113">
        <f t="shared" si="17"/>
        <v>2000308.4271525976</v>
      </c>
      <c r="AR18" s="113">
        <f t="shared" si="17"/>
        <v>2028859.7850851244</v>
      </c>
      <c r="AS18" s="113">
        <f t="shared" si="17"/>
        <v>2056370.725936014</v>
      </c>
      <c r="AT18" s="113">
        <f t="shared" si="17"/>
        <v>2082860.5105595656</v>
      </c>
      <c r="AU18" s="113">
        <f t="shared" si="17"/>
        <v>2108349.9805993047</v>
      </c>
      <c r="AV18" s="113">
        <f t="shared" si="17"/>
        <v>2132861.3135578744</v>
      </c>
    </row>
    <row r="19" spans="2:48" x14ac:dyDescent="0.25">
      <c r="B19" s="52" t="s">
        <v>76</v>
      </c>
      <c r="C19" s="46" t="s">
        <v>77</v>
      </c>
      <c r="D19" s="47" t="s">
        <v>78</v>
      </c>
      <c r="E19" s="48">
        <v>766257.49</v>
      </c>
      <c r="F19" s="48">
        <v>923969</v>
      </c>
      <c r="G19" s="48">
        <v>858655.69</v>
      </c>
      <c r="H19" s="48">
        <v>1135778.76</v>
      </c>
      <c r="I19" s="48">
        <v>1220476.73</v>
      </c>
      <c r="J19" s="48">
        <v>1923625.62</v>
      </c>
      <c r="K19" s="124">
        <v>6191038.0999999996</v>
      </c>
      <c r="L19" s="116"/>
      <c r="M19" s="138">
        <f t="shared" si="2"/>
        <v>7.0000000000000007E-2</v>
      </c>
      <c r="N19" s="131">
        <f t="shared" si="8"/>
        <v>6624410.767</v>
      </c>
      <c r="O19" s="113">
        <f t="shared" ref="O19:AV19" si="18">N19*O94+N19</f>
        <v>7042907.9172052247</v>
      </c>
      <c r="P19" s="113">
        <f t="shared" si="18"/>
        <v>7465596.8394911932</v>
      </c>
      <c r="Q19" s="113">
        <f t="shared" si="18"/>
        <v>7891251.1094934009</v>
      </c>
      <c r="R19" s="113">
        <f t="shared" si="18"/>
        <v>8318678.0872020209</v>
      </c>
      <c r="S19" s="113">
        <f t="shared" si="18"/>
        <v>8746727.5833855681</v>
      </c>
      <c r="T19" s="113">
        <f t="shared" si="18"/>
        <v>9174299.2097030748</v>
      </c>
      <c r="U19" s="113">
        <f t="shared" si="18"/>
        <v>9600348.4373964034</v>
      </c>
      <c r="V19" s="113">
        <f t="shared" si="18"/>
        <v>10023891.41290378</v>
      </c>
      <c r="W19" s="113">
        <f t="shared" si="18"/>
        <v>10444008.597371172</v>
      </c>
      <c r="X19" s="113">
        <f t="shared" si="18"/>
        <v>10859847.311145632</v>
      </c>
      <c r="Y19" s="113">
        <f t="shared" si="18"/>
        <v>11270623.274299378</v>
      </c>
      <c r="Z19" s="113">
        <f t="shared" si="18"/>
        <v>11675621.24050349</v>
      </c>
      <c r="AA19" s="113">
        <f t="shared" si="18"/>
        <v>12074194.824627126</v>
      </c>
      <c r="AB19" s="113">
        <f t="shared" si="18"/>
        <v>12465765.624771427</v>
      </c>
      <c r="AC19" s="113">
        <f t="shared" si="18"/>
        <v>12849821.737535132</v>
      </c>
      <c r="AD19" s="113">
        <f t="shared" si="18"/>
        <v>13225915.761603473</v>
      </c>
      <c r="AE19" s="113">
        <f t="shared" si="18"/>
        <v>13593662.379669651</v>
      </c>
      <c r="AF19" s="113">
        <f t="shared" si="18"/>
        <v>13952735.602612842</v>
      </c>
      <c r="AG19" s="113">
        <f t="shared" si="18"/>
        <v>14302865.753096603</v>
      </c>
      <c r="AH19" s="113">
        <f t="shared" si="18"/>
        <v>14643836.258598464</v>
      </c>
      <c r="AI19" s="113">
        <f t="shared" si="18"/>
        <v>14975480.316571586</v>
      </c>
      <c r="AJ19" s="113">
        <f t="shared" si="18"/>
        <v>15297677.487166129</v>
      </c>
      <c r="AK19" s="113">
        <f t="shared" si="18"/>
        <v>15610350.261855008</v>
      </c>
      <c r="AL19" s="113">
        <f t="shared" si="18"/>
        <v>15913460.649534287</v>
      </c>
      <c r="AM19" s="113">
        <f t="shared" si="18"/>
        <v>16207006.815289237</v>
      </c>
      <c r="AN19" s="113">
        <f t="shared" si="18"/>
        <v>16491019.801092871</v>
      </c>
      <c r="AO19" s="113">
        <f t="shared" si="18"/>
        <v>16765560.352271326</v>
      </c>
      <c r="AP19" s="113">
        <f t="shared" si="18"/>
        <v>17030715.868647702</v>
      </c>
      <c r="AQ19" s="113">
        <f t="shared" si="18"/>
        <v>17286597.494865395</v>
      </c>
      <c r="AR19" s="113">
        <f t="shared" si="18"/>
        <v>17533337.360484015</v>
      </c>
      <c r="AS19" s="113">
        <f t="shared" si="18"/>
        <v>17771085.977016788</v>
      </c>
      <c r="AT19" s="113">
        <f t="shared" si="18"/>
        <v>18000009.796112452</v>
      </c>
      <c r="AU19" s="113">
        <f t="shared" si="18"/>
        <v>18220288.930546548</v>
      </c>
      <c r="AV19" s="113">
        <f t="shared" si="18"/>
        <v>18432115.037543748</v>
      </c>
    </row>
    <row r="20" spans="2:48" ht="15.75" thickBot="1" x14ac:dyDescent="0.3">
      <c r="B20" s="54" t="s">
        <v>79</v>
      </c>
      <c r="C20" s="55" t="s">
        <v>80</v>
      </c>
      <c r="D20" s="56" t="s">
        <v>81</v>
      </c>
      <c r="E20" s="57">
        <v>33755.379999999997</v>
      </c>
      <c r="F20" s="57">
        <v>32116.7</v>
      </c>
      <c r="G20" s="57">
        <v>35758.86</v>
      </c>
      <c r="H20" s="57">
        <v>38178.15</v>
      </c>
      <c r="I20" s="57">
        <v>42679.360000000001</v>
      </c>
      <c r="J20" s="57">
        <v>49934.39</v>
      </c>
      <c r="K20" s="125">
        <v>51319.88</v>
      </c>
      <c r="L20" s="157"/>
      <c r="M20" s="158">
        <f t="shared" si="2"/>
        <v>7.0000000000000007E-2</v>
      </c>
      <c r="N20" s="161">
        <f t="shared" si="8"/>
        <v>54912.2716</v>
      </c>
      <c r="O20" s="113">
        <f t="shared" ref="O20:AV20" si="19">N20*O95+N20</f>
        <v>58381.354358329998</v>
      </c>
      <c r="P20" s="113">
        <f t="shared" si="19"/>
        <v>61885.184316838117</v>
      </c>
      <c r="Q20" s="113">
        <f t="shared" si="19"/>
        <v>65413.595175430783</v>
      </c>
      <c r="R20" s="113">
        <f t="shared" si="19"/>
        <v>68956.700685437099</v>
      </c>
      <c r="S20" s="113">
        <f t="shared" si="19"/>
        <v>72504.966488905513</v>
      </c>
      <c r="T20" s="113">
        <f t="shared" si="19"/>
        <v>76049.271046491631</v>
      </c>
      <c r="U20" s="113">
        <f t="shared" si="19"/>
        <v>79580.955860273389</v>
      </c>
      <c r="V20" s="113">
        <f t="shared" si="19"/>
        <v>83091.865392211417</v>
      </c>
      <c r="W20" s="113">
        <f t="shared" si="19"/>
        <v>86574.377233449224</v>
      </c>
      <c r="X20" s="113">
        <f t="shared" si="19"/>
        <v>90021.423196590637</v>
      </c>
      <c r="Y20" s="113">
        <f t="shared" si="19"/>
        <v>93426.502085692395</v>
      </c>
      <c r="Z20" s="113">
        <f t="shared" si="19"/>
        <v>96783.684950685434</v>
      </c>
      <c r="AA20" s="113">
        <f t="shared" si="19"/>
        <v>100087.6136582789</v>
      </c>
      <c r="AB20" s="113">
        <f t="shared" si="19"/>
        <v>103333.49361416377</v>
      </c>
      <c r="AC20" s="113">
        <f t="shared" si="19"/>
        <v>106517.0814554823</v>
      </c>
      <c r="AD20" s="113">
        <f t="shared" si="19"/>
        <v>109634.66850181372</v>
      </c>
      <c r="AE20" s="113">
        <f t="shared" si="19"/>
        <v>112683.06071079757</v>
      </c>
      <c r="AF20" s="113">
        <f t="shared" si="19"/>
        <v>115659.55583407226</v>
      </c>
      <c r="AG20" s="113">
        <f t="shared" si="19"/>
        <v>118561.91841317005</v>
      </c>
      <c r="AH20" s="113">
        <f t="shared" si="19"/>
        <v>121388.35319571401</v>
      </c>
      <c r="AI20" s="113">
        <f t="shared" si="19"/>
        <v>124137.47749166911</v>
      </c>
      <c r="AJ20" s="113">
        <f t="shared" si="19"/>
        <v>126808.29292910786</v>
      </c>
      <c r="AK20" s="113">
        <f t="shared" si="19"/>
        <v>129400.15701023834</v>
      </c>
      <c r="AL20" s="113">
        <f t="shared" si="19"/>
        <v>131912.75481228612</v>
      </c>
      <c r="AM20" s="113">
        <f t="shared" si="19"/>
        <v>134346.07112494201</v>
      </c>
      <c r="AN20" s="113">
        <f t="shared" si="19"/>
        <v>136700.36326697943</v>
      </c>
      <c r="AO20" s="113">
        <f t="shared" si="19"/>
        <v>138976.13477961349</v>
      </c>
      <c r="AP20" s="113">
        <f t="shared" si="19"/>
        <v>141174.11015336763</v>
      </c>
      <c r="AQ20" s="113">
        <f t="shared" si="19"/>
        <v>143295.21070865204</v>
      </c>
      <c r="AR20" s="113">
        <f t="shared" si="19"/>
        <v>145340.53171786433</v>
      </c>
      <c r="AS20" s="113">
        <f t="shared" si="19"/>
        <v>147311.32082843821</v>
      </c>
      <c r="AT20" s="113">
        <f t="shared" si="19"/>
        <v>149208.95782168029</v>
      </c>
      <c r="AU20" s="113">
        <f t="shared" si="19"/>
        <v>151034.93572119632</v>
      </c>
      <c r="AV20" s="113">
        <f t="shared" si="19"/>
        <v>152790.84324694122</v>
      </c>
    </row>
    <row r="21" spans="2:48" x14ac:dyDescent="0.25">
      <c r="B21" s="32" t="s">
        <v>82</v>
      </c>
      <c r="C21" s="33" t="s">
        <v>83</v>
      </c>
      <c r="D21" s="34" t="s">
        <v>84</v>
      </c>
      <c r="E21" s="35">
        <v>127155.66</v>
      </c>
      <c r="F21" s="35">
        <v>129959.3</v>
      </c>
      <c r="G21" s="35">
        <v>109529.4</v>
      </c>
      <c r="H21" s="35">
        <v>114703.7</v>
      </c>
      <c r="I21" s="35">
        <v>112683.72</v>
      </c>
      <c r="J21" s="35">
        <v>152183.13</v>
      </c>
      <c r="K21" s="110">
        <v>157094.66</v>
      </c>
      <c r="L21" s="149"/>
      <c r="M21" s="165">
        <f t="shared" si="2"/>
        <v>4.6214100632337669E-2</v>
      </c>
      <c r="N21" s="150">
        <f t="shared" ref="N21" si="20">K21*M21+K21</f>
        <v>164354.64842604287</v>
      </c>
      <c r="O21" s="150">
        <f>N21*O96+N21</f>
        <v>171209.58921727553</v>
      </c>
      <c r="P21" s="150">
        <f t="shared" ref="P21:AV21" si="21">O21*P96+O21</f>
        <v>177993.39501652928</v>
      </c>
      <c r="Q21" s="150">
        <f t="shared" si="21"/>
        <v>184693.36433085988</v>
      </c>
      <c r="R21" s="150">
        <f t="shared" si="21"/>
        <v>191297.92333592416</v>
      </c>
      <c r="S21" s="150">
        <f t="shared" si="21"/>
        <v>197796.6218974886</v>
      </c>
      <c r="T21" s="150">
        <f t="shared" si="21"/>
        <v>204180.11822511349</v>
      </c>
      <c r="U21" s="150">
        <f t="shared" si="21"/>
        <v>210440.15376688604</v>
      </c>
      <c r="V21" s="150">
        <f t="shared" si="21"/>
        <v>216569.51989114867</v>
      </c>
      <c r="W21" s="150">
        <f t="shared" si="21"/>
        <v>222562.01781636465</v>
      </c>
      <c r="X21" s="150">
        <f t="shared" si="21"/>
        <v>228412.41314962044</v>
      </c>
      <c r="Y21" s="150">
        <f t="shared" si="21"/>
        <v>234116.38628306979</v>
      </c>
      <c r="Z21" s="150">
        <f t="shared" si="21"/>
        <v>239670.47978040934</v>
      </c>
      <c r="AA21" s="150">
        <f t="shared" si="21"/>
        <v>245072.04376602874</v>
      </c>
      <c r="AB21" s="150">
        <f t="shared" si="21"/>
        <v>250319.18021089464</v>
      </c>
      <c r="AC21" s="150">
        <f t="shared" si="21"/>
        <v>255410.68689395854</v>
      </c>
      <c r="AD21" s="150">
        <f t="shared" si="21"/>
        <v>260346.00170780291</v>
      </c>
      <c r="AE21" s="150">
        <f t="shared" si="21"/>
        <v>265125.1478737297</v>
      </c>
      <c r="AF21" s="150">
        <f t="shared" si="21"/>
        <v>269748.68053548696</v>
      </c>
      <c r="AG21" s="150">
        <f t="shared" si="21"/>
        <v>274217.6351128926</v>
      </c>
      <c r="AH21" s="150">
        <f t="shared" si="21"/>
        <v>278533.47771701537</v>
      </c>
      <c r="AI21" s="150">
        <f t="shared" si="21"/>
        <v>282698.05785733036</v>
      </c>
      <c r="AJ21" s="150">
        <f t="shared" si="21"/>
        <v>286713.56360821059</v>
      </c>
      <c r="AK21" s="150">
        <f t="shared" si="21"/>
        <v>290582.47934692394</v>
      </c>
      <c r="AL21" s="150">
        <f t="shared" si="21"/>
        <v>294307.54612755287</v>
      </c>
      <c r="AM21" s="150">
        <f t="shared" si="21"/>
        <v>297891.72471443977</v>
      </c>
      <c r="AN21" s="150">
        <f t="shared" si="21"/>
        <v>301338.16126434086</v>
      </c>
      <c r="AO21" s="150">
        <f t="shared" si="21"/>
        <v>304650.15561787353</v>
      </c>
      <c r="AP21" s="150">
        <f t="shared" si="21"/>
        <v>307831.13213749835</v>
      </c>
      <c r="AQ21" s="150">
        <f t="shared" si="21"/>
        <v>310884.61301061756</v>
      </c>
      <c r="AR21" s="150">
        <f t="shared" si="21"/>
        <v>313814.19392186019</v>
      </c>
      <c r="AS21" s="150">
        <f t="shared" si="21"/>
        <v>316623.52198774018</v>
      </c>
      <c r="AT21" s="150">
        <f t="shared" si="21"/>
        <v>319316.27583913686</v>
      </c>
      <c r="AU21" s="150">
        <f t="shared" si="21"/>
        <v>321896.14773201576</v>
      </c>
      <c r="AV21" s="150">
        <f t="shared" si="21"/>
        <v>324366.82756406814</v>
      </c>
    </row>
    <row r="22" spans="2:48" x14ac:dyDescent="0.25">
      <c r="B22" s="14" t="s">
        <v>85</v>
      </c>
      <c r="C22" s="7" t="s">
        <v>86</v>
      </c>
      <c r="D22" s="9" t="s">
        <v>87</v>
      </c>
      <c r="E22" s="10"/>
      <c r="F22" s="10"/>
      <c r="G22" s="10"/>
      <c r="H22" s="10"/>
      <c r="I22" s="10"/>
      <c r="J22" s="10"/>
      <c r="K22" s="111"/>
      <c r="L22" s="116"/>
      <c r="M22" s="159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</row>
    <row r="23" spans="2:48" x14ac:dyDescent="0.25">
      <c r="B23" s="14" t="s">
        <v>88</v>
      </c>
      <c r="C23" s="7" t="s">
        <v>89</v>
      </c>
      <c r="D23" s="9" t="s">
        <v>90</v>
      </c>
      <c r="E23" s="10">
        <v>83472.639999999999</v>
      </c>
      <c r="F23" s="10">
        <v>92833.07</v>
      </c>
      <c r="G23" s="10">
        <v>92842.87</v>
      </c>
      <c r="H23" s="10">
        <v>82526.28</v>
      </c>
      <c r="I23" s="10">
        <v>98580.52</v>
      </c>
      <c r="J23" s="10">
        <v>106157.29</v>
      </c>
      <c r="K23" s="111">
        <v>100702.69</v>
      </c>
      <c r="L23" s="116"/>
      <c r="M23" s="159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</row>
    <row r="24" spans="2:48" ht="15.75" thickBot="1" x14ac:dyDescent="0.3">
      <c r="B24" s="15" t="s">
        <v>91</v>
      </c>
      <c r="C24" s="37" t="s">
        <v>92</v>
      </c>
      <c r="D24" s="38" t="s">
        <v>93</v>
      </c>
      <c r="E24" s="12">
        <v>43683.02</v>
      </c>
      <c r="F24" s="12">
        <v>37126.230000000003</v>
      </c>
      <c r="G24" s="12">
        <v>16686.53</v>
      </c>
      <c r="H24" s="12">
        <v>32177.42</v>
      </c>
      <c r="I24" s="12">
        <v>14103.2</v>
      </c>
      <c r="J24" s="12">
        <v>46025.84</v>
      </c>
      <c r="K24" s="112">
        <v>56391.97</v>
      </c>
      <c r="L24" s="118"/>
      <c r="M24" s="162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 x14ac:dyDescent="0.25">
      <c r="B25" s="32" t="s">
        <v>94</v>
      </c>
      <c r="C25" s="33" t="s">
        <v>95</v>
      </c>
      <c r="D25" s="34" t="s">
        <v>96</v>
      </c>
      <c r="E25" s="35">
        <v>786977.35</v>
      </c>
      <c r="F25" s="35">
        <v>474083.89</v>
      </c>
      <c r="G25" s="35">
        <v>551324.37</v>
      </c>
      <c r="H25" s="35">
        <v>1052628.98</v>
      </c>
      <c r="I25" s="35">
        <v>2975913.7</v>
      </c>
      <c r="J25" s="35">
        <v>108508</v>
      </c>
      <c r="K25" s="110">
        <v>6684677.6900000004</v>
      </c>
      <c r="L25" s="115">
        <f>AVERAGE(H25:K25)</f>
        <v>2705432.0925000003</v>
      </c>
      <c r="M25" s="143"/>
      <c r="N25" s="149">
        <f>$L$26*N$69</f>
        <v>2891372.8597193332</v>
      </c>
      <c r="O25" s="149">
        <f t="shared" ref="O25:AV25" si="22">$L$26*O$69</f>
        <v>3070811.6490496877</v>
      </c>
      <c r="P25" s="149">
        <f t="shared" si="22"/>
        <v>3251978.070934861</v>
      </c>
      <c r="Q25" s="149">
        <f t="shared" si="22"/>
        <v>3434356.2180876257</v>
      </c>
      <c r="R25" s="149">
        <f t="shared" si="22"/>
        <v>3617444.2524856278</v>
      </c>
      <c r="S25" s="149">
        <f t="shared" si="22"/>
        <v>3800758.0101009598</v>
      </c>
      <c r="T25" s="149">
        <f t="shared" si="22"/>
        <v>3983834.0689983927</v>
      </c>
      <c r="U25" s="149">
        <f t="shared" si="22"/>
        <v>4166232.2891391674</v>
      </c>
      <c r="V25" s="149">
        <f t="shared" si="22"/>
        <v>4347537.8419163506</v>
      </c>
      <c r="W25" s="149">
        <f t="shared" si="22"/>
        <v>4527362.7552408371</v>
      </c>
      <c r="X25" s="149">
        <f t="shared" si="22"/>
        <v>4705347.005988948</v>
      </c>
      <c r="Y25" s="149">
        <f t="shared" si="22"/>
        <v>4881159.1959506702</v>
      </c>
      <c r="Z25" s="149">
        <f t="shared" si="22"/>
        <v>5054496.8502475824</v>
      </c>
      <c r="AA25" s="149">
        <f t="shared" si="22"/>
        <v>5225086.3787038745</v>
      </c>
      <c r="AB25" s="149">
        <f t="shared" si="22"/>
        <v>5392682.7410411648</v>
      </c>
      <c r="AC25" s="149">
        <f t="shared" si="22"/>
        <v>5557068.8562154677</v>
      </c>
      <c r="AD25" s="149">
        <f t="shared" si="22"/>
        <v>5718054.7949015284</v>
      </c>
      <c r="AE25" s="149">
        <f t="shared" si="22"/>
        <v>5875476.7922231983</v>
      </c>
      <c r="AF25" s="149">
        <f t="shared" si="22"/>
        <v>6029196.1154798996</v>
      </c>
      <c r="AG25" s="149">
        <f t="shared" si="22"/>
        <v>6179097.818963252</v>
      </c>
      <c r="AH25" s="149">
        <f t="shared" si="22"/>
        <v>6325089.4151113918</v>
      </c>
      <c r="AI25" s="149">
        <f t="shared" si="22"/>
        <v>6467099.488310243</v>
      </c>
      <c r="AJ25" s="149">
        <f t="shared" si="22"/>
        <v>6605076.2747035818</v>
      </c>
      <c r="AK25" s="149">
        <f t="shared" si="22"/>
        <v>6738986.2284826981</v>
      </c>
      <c r="AL25" s="149">
        <f t="shared" si="22"/>
        <v>6868812.5923441788</v>
      </c>
      <c r="AM25" s="149">
        <f t="shared" si="22"/>
        <v>6994553.9871692704</v>
      </c>
      <c r="AN25" s="149">
        <f t="shared" si="22"/>
        <v>7116223.0335181803</v>
      </c>
      <c r="AO25" s="149">
        <f t="shared" si="22"/>
        <v>7233845.0152655104</v>
      </c>
      <c r="AP25" s="149">
        <f t="shared" si="22"/>
        <v>7347456.5936387507</v>
      </c>
      <c r="AQ25" s="149">
        <f t="shared" si="22"/>
        <v>7457104.578063569</v>
      </c>
      <c r="AR25" s="149">
        <f t="shared" si="22"/>
        <v>7562844.7585656885</v>
      </c>
      <c r="AS25" s="149">
        <f t="shared" si="22"/>
        <v>7664740.803023207</v>
      </c>
      <c r="AT25" s="149">
        <f t="shared" si="22"/>
        <v>7762863.2212961353</v>
      </c>
      <c r="AU25" s="149">
        <f t="shared" si="22"/>
        <v>7857288.3971703658</v>
      </c>
      <c r="AV25" s="149">
        <f t="shared" si="22"/>
        <v>7948097.6881281966</v>
      </c>
    </row>
    <row r="26" spans="2:48" x14ac:dyDescent="0.25">
      <c r="B26" s="14" t="s">
        <v>97</v>
      </c>
      <c r="C26" s="7" t="s">
        <v>98</v>
      </c>
      <c r="D26" s="9" t="s">
        <v>99</v>
      </c>
      <c r="E26" s="10">
        <v>1615.18</v>
      </c>
      <c r="F26" s="10"/>
      <c r="G26" s="10">
        <v>383.39</v>
      </c>
      <c r="H26" s="10">
        <v>5402.32</v>
      </c>
      <c r="I26" s="10"/>
      <c r="J26" s="10"/>
      <c r="K26" s="111">
        <v>139951.35999999999</v>
      </c>
      <c r="L26" s="201">
        <f>L25/L69</f>
        <v>3.0926565318912559E-2</v>
      </c>
      <c r="M26" s="138"/>
      <c r="N26" s="167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</row>
    <row r="27" spans="2:48" x14ac:dyDescent="0.25">
      <c r="B27" s="14" t="s">
        <v>100</v>
      </c>
      <c r="C27" s="7" t="s">
        <v>101</v>
      </c>
      <c r="D27" s="9" t="s">
        <v>102</v>
      </c>
      <c r="E27" s="10"/>
      <c r="F27" s="10"/>
      <c r="G27" s="10">
        <v>5</v>
      </c>
      <c r="H27" s="10"/>
      <c r="I27" s="10"/>
      <c r="J27" s="10"/>
      <c r="K27" s="111"/>
      <c r="L27" s="116"/>
      <c r="M27" s="138"/>
      <c r="N27" s="167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</row>
    <row r="28" spans="2:48" x14ac:dyDescent="0.25">
      <c r="B28" s="14" t="s">
        <v>103</v>
      </c>
      <c r="C28" s="7" t="s">
        <v>104</v>
      </c>
      <c r="D28" s="9" t="s">
        <v>105</v>
      </c>
      <c r="E28" s="10">
        <v>710510.63</v>
      </c>
      <c r="F28" s="10">
        <v>417099.52000000002</v>
      </c>
      <c r="G28" s="10">
        <v>343.07</v>
      </c>
      <c r="H28" s="10">
        <v>68129.3</v>
      </c>
      <c r="I28" s="10">
        <v>235.33</v>
      </c>
      <c r="J28" s="10">
        <v>27034.52</v>
      </c>
      <c r="K28" s="111">
        <v>238973.74</v>
      </c>
      <c r="L28" s="116"/>
      <c r="M28" s="138"/>
      <c r="N28" s="167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</row>
    <row r="29" spans="2:48" x14ac:dyDescent="0.25">
      <c r="B29" s="14" t="s">
        <v>106</v>
      </c>
      <c r="C29" s="7" t="s">
        <v>107</v>
      </c>
      <c r="D29" s="9" t="s">
        <v>108</v>
      </c>
      <c r="E29" s="10">
        <v>5786</v>
      </c>
      <c r="F29" s="10">
        <v>2358.94</v>
      </c>
      <c r="G29" s="10">
        <v>495435.9</v>
      </c>
      <c r="H29" s="10">
        <v>239628.16</v>
      </c>
      <c r="I29" s="10">
        <v>2899564.13</v>
      </c>
      <c r="J29" s="10">
        <v>3300</v>
      </c>
      <c r="K29" s="111">
        <v>6221151.7699999996</v>
      </c>
      <c r="L29" s="116"/>
      <c r="M29" s="138"/>
      <c r="N29" s="167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</row>
    <row r="30" spans="2:48" x14ac:dyDescent="0.25">
      <c r="B30" s="14" t="s">
        <v>109</v>
      </c>
      <c r="C30" s="7" t="s">
        <v>110</v>
      </c>
      <c r="D30" s="9" t="s">
        <v>111</v>
      </c>
      <c r="E30" s="10">
        <v>25004.76</v>
      </c>
      <c r="F30" s="10"/>
      <c r="G30" s="10"/>
      <c r="H30" s="10">
        <v>795.11</v>
      </c>
      <c r="I30" s="10"/>
      <c r="J30" s="10"/>
      <c r="K30" s="111"/>
      <c r="L30" s="116"/>
      <c r="M30" s="138"/>
      <c r="N30" s="167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</row>
    <row r="31" spans="2:48" x14ac:dyDescent="0.25">
      <c r="B31" s="14" t="s">
        <v>112</v>
      </c>
      <c r="C31" s="7" t="s">
        <v>113</v>
      </c>
      <c r="D31" s="9" t="s">
        <v>114</v>
      </c>
      <c r="E31" s="10">
        <v>44060.78</v>
      </c>
      <c r="F31" s="10">
        <v>54625.43</v>
      </c>
      <c r="G31" s="10">
        <v>55157.01</v>
      </c>
      <c r="H31" s="10">
        <v>82198.429999999993</v>
      </c>
      <c r="I31" s="10">
        <v>76114.240000000005</v>
      </c>
      <c r="J31" s="10">
        <v>78173.48</v>
      </c>
      <c r="K31" s="111">
        <v>84600.82</v>
      </c>
      <c r="L31" s="116"/>
      <c r="M31" s="138"/>
      <c r="N31" s="167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</row>
    <row r="32" spans="2:48" ht="15.75" thickBot="1" x14ac:dyDescent="0.3">
      <c r="B32" s="15" t="s">
        <v>115</v>
      </c>
      <c r="C32" s="37" t="s">
        <v>116</v>
      </c>
      <c r="D32" s="38" t="s">
        <v>117</v>
      </c>
      <c r="E32" s="12"/>
      <c r="F32" s="12"/>
      <c r="G32" s="12"/>
      <c r="H32" s="12">
        <v>656475.66</v>
      </c>
      <c r="I32" s="12"/>
      <c r="J32" s="12"/>
      <c r="K32" s="112"/>
      <c r="L32" s="118"/>
      <c r="M32" s="139"/>
      <c r="N32" s="173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 x14ac:dyDescent="0.25">
      <c r="B33" s="203" t="s">
        <v>118</v>
      </c>
      <c r="C33" s="204" t="s">
        <v>119</v>
      </c>
      <c r="D33" s="205" t="s">
        <v>120</v>
      </c>
      <c r="E33" s="206">
        <v>2828981.27</v>
      </c>
      <c r="F33" s="206">
        <v>2233412.7999999998</v>
      </c>
      <c r="G33" s="206">
        <v>1456312.89</v>
      </c>
      <c r="H33" s="206">
        <v>5206344.0999999996</v>
      </c>
      <c r="I33" s="206">
        <v>3051355.54</v>
      </c>
      <c r="J33" s="206">
        <v>6163947.8899999997</v>
      </c>
      <c r="K33" s="207">
        <v>5152999.6100000003</v>
      </c>
      <c r="L33" s="208">
        <f>AVERAGE(H33:K33)</f>
        <v>4893661.7850000001</v>
      </c>
      <c r="M33" s="209"/>
      <c r="N33" s="210">
        <f>$L$34*N$69</f>
        <v>5229996.6829770524</v>
      </c>
      <c r="O33" s="210">
        <f t="shared" ref="O33:AV33" si="23">$L$34*O$69</f>
        <v>5554570.6201780355</v>
      </c>
      <c r="P33" s="210">
        <f t="shared" si="23"/>
        <v>5882269.5478141801</v>
      </c>
      <c r="Q33" s="210">
        <f t="shared" si="23"/>
        <v>6212160.2782504652</v>
      </c>
      <c r="R33" s="210">
        <f t="shared" si="23"/>
        <v>6543335.0727345245</v>
      </c>
      <c r="S33" s="210">
        <f t="shared" si="23"/>
        <v>6874918.1617330536</v>
      </c>
      <c r="T33" s="210">
        <f t="shared" si="23"/>
        <v>7206071.2945943158</v>
      </c>
      <c r="U33" s="210">
        <f t="shared" si="23"/>
        <v>7535998.3336167997</v>
      </c>
      <c r="V33" s="210">
        <f t="shared" si="23"/>
        <v>7863948.9251299379</v>
      </c>
      <c r="W33" s="210">
        <f t="shared" si="23"/>
        <v>8189221.2942892015</v>
      </c>
      <c r="X33" s="210">
        <f t="shared" si="23"/>
        <v>8511164.2211260851</v>
      </c>
      <c r="Y33" s="210">
        <f t="shared" si="23"/>
        <v>8829178.2632223349</v>
      </c>
      <c r="Z33" s="210">
        <f t="shared" si="23"/>
        <v>9142716.2954966892</v>
      </c>
      <c r="AA33" s="210">
        <f t="shared" si="23"/>
        <v>9451283.4403316975</v>
      </c>
      <c r="AB33" s="210">
        <f t="shared" si="23"/>
        <v>9754436.4619686697</v>
      </c>
      <c r="AC33" s="210">
        <f t="shared" si="23"/>
        <v>10051782.698099745</v>
      </c>
      <c r="AD33" s="210">
        <f t="shared" si="23"/>
        <v>10342978.59921081</v>
      </c>
      <c r="AE33" s="210">
        <f t="shared" si="23"/>
        <v>10627727.942780381</v>
      </c>
      <c r="AF33" s="210">
        <f t="shared" si="23"/>
        <v>10905779.785191348</v>
      </c>
      <c r="AG33" s="210">
        <f t="shared" si="23"/>
        <v>11176926.209408198</v>
      </c>
      <c r="AH33" s="210">
        <f t="shared" si="23"/>
        <v>11440999.921323517</v>
      </c>
      <c r="AI33" s="210">
        <f t="shared" si="23"/>
        <v>11697871.74236268</v>
      </c>
      <c r="AJ33" s="210">
        <f t="shared" si="23"/>
        <v>11947448.040604286</v>
      </c>
      <c r="AK33" s="210">
        <f t="shared" si="23"/>
        <v>12189668.137444502</v>
      </c>
      <c r="AL33" s="210">
        <f t="shared" si="23"/>
        <v>12424501.721800836</v>
      </c>
      <c r="AM33" s="210">
        <f t="shared" si="23"/>
        <v>12651946.299084434</v>
      </c>
      <c r="AN33" s="210">
        <f t="shared" si="23"/>
        <v>12872024.697720144</v>
      </c>
      <c r="AO33" s="210">
        <f t="shared" si="23"/>
        <v>13084782.651892625</v>
      </c>
      <c r="AP33" s="210">
        <f t="shared" si="23"/>
        <v>13290286.475462966</v>
      </c>
      <c r="AQ33" s="210">
        <f t="shared" si="23"/>
        <v>13488620.838639006</v>
      </c>
      <c r="AR33" s="210">
        <f t="shared" si="23"/>
        <v>13679886.655990962</v>
      </c>
      <c r="AS33" s="210">
        <f t="shared" si="23"/>
        <v>13864199.091770357</v>
      </c>
      <c r="AT33" s="210">
        <f t="shared" si="23"/>
        <v>14041685.686198346</v>
      </c>
      <c r="AU33" s="210">
        <f t="shared" si="23"/>
        <v>14212484.604418699</v>
      </c>
      <c r="AV33" s="210">
        <f t="shared" si="23"/>
        <v>14376743.008137358</v>
      </c>
    </row>
    <row r="34" spans="2:48" x14ac:dyDescent="0.25">
      <c r="B34" s="61" t="s">
        <v>121</v>
      </c>
      <c r="C34" s="59" t="s">
        <v>122</v>
      </c>
      <c r="D34" s="60" t="s">
        <v>123</v>
      </c>
      <c r="E34" s="31">
        <v>2816042.63</v>
      </c>
      <c r="F34" s="31">
        <v>2082266.17</v>
      </c>
      <c r="G34" s="31">
        <v>1268747.5</v>
      </c>
      <c r="H34" s="31">
        <v>1727011.07</v>
      </c>
      <c r="I34" s="31">
        <v>2794384.9</v>
      </c>
      <c r="J34" s="31">
        <v>3862534.69</v>
      </c>
      <c r="K34" s="126">
        <v>4179348.69</v>
      </c>
      <c r="L34" s="202">
        <f>L33/L69</f>
        <v>5.5940842596650282E-2</v>
      </c>
      <c r="M34" s="166"/>
      <c r="N34" s="167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</row>
    <row r="35" spans="2:48" x14ac:dyDescent="0.25">
      <c r="B35" s="62" t="s">
        <v>0</v>
      </c>
      <c r="C35" s="29" t="s">
        <v>124</v>
      </c>
      <c r="D35" s="30" t="s">
        <v>125</v>
      </c>
      <c r="E35" s="31">
        <v>12938.64</v>
      </c>
      <c r="F35" s="31">
        <v>151146.63</v>
      </c>
      <c r="G35" s="31">
        <v>187565.39</v>
      </c>
      <c r="H35" s="31">
        <v>3479333.03</v>
      </c>
      <c r="I35" s="31">
        <v>256970.64</v>
      </c>
      <c r="J35" s="31">
        <v>2301413.2000000002</v>
      </c>
      <c r="K35" s="126">
        <v>973650.92</v>
      </c>
      <c r="L35" s="182"/>
      <c r="M35" s="166"/>
      <c r="N35" s="167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</row>
    <row r="36" spans="2:48" x14ac:dyDescent="0.25">
      <c r="B36" s="14" t="s">
        <v>126</v>
      </c>
      <c r="C36" s="7" t="s">
        <v>127</v>
      </c>
      <c r="D36" s="9" t="s">
        <v>128</v>
      </c>
      <c r="E36" s="10"/>
      <c r="F36" s="10"/>
      <c r="G36" s="10"/>
      <c r="H36" s="10"/>
      <c r="I36" s="10"/>
      <c r="J36" s="10"/>
      <c r="K36" s="111"/>
      <c r="L36" s="116"/>
      <c r="M36" s="166"/>
      <c r="N36" s="167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</row>
    <row r="37" spans="2:48" x14ac:dyDescent="0.25">
      <c r="B37" s="14" t="s">
        <v>129</v>
      </c>
      <c r="C37" s="7" t="s">
        <v>130</v>
      </c>
      <c r="D37" s="9" t="s">
        <v>131</v>
      </c>
      <c r="E37" s="10">
        <v>12511.56</v>
      </c>
      <c r="F37" s="10">
        <v>90</v>
      </c>
      <c r="G37" s="10">
        <v>178582</v>
      </c>
      <c r="H37" s="10">
        <v>3473861.05</v>
      </c>
      <c r="I37" s="10">
        <v>247180.63</v>
      </c>
      <c r="J37" s="10">
        <v>2268485.38</v>
      </c>
      <c r="K37" s="111">
        <v>809564.44</v>
      </c>
      <c r="L37" s="116"/>
      <c r="M37" s="166"/>
      <c r="N37" s="167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</row>
    <row r="38" spans="2:48" x14ac:dyDescent="0.25">
      <c r="B38" s="14" t="s">
        <v>132</v>
      </c>
      <c r="C38" s="7" t="s">
        <v>133</v>
      </c>
      <c r="D38" s="9" t="s">
        <v>134</v>
      </c>
      <c r="E38" s="10"/>
      <c r="F38" s="10"/>
      <c r="G38" s="10"/>
      <c r="H38" s="10"/>
      <c r="I38" s="10"/>
      <c r="J38" s="10"/>
      <c r="K38" s="111"/>
      <c r="L38" s="116"/>
      <c r="M38" s="166"/>
      <c r="N38" s="167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</row>
    <row r="39" spans="2:48" ht="15.75" thickBot="1" x14ac:dyDescent="0.3">
      <c r="B39" s="15" t="s">
        <v>135</v>
      </c>
      <c r="C39" s="37" t="s">
        <v>136</v>
      </c>
      <c r="D39" s="38" t="s">
        <v>137</v>
      </c>
      <c r="E39" s="12">
        <v>427.08</v>
      </c>
      <c r="F39" s="12">
        <v>151056.63</v>
      </c>
      <c r="G39" s="12">
        <v>8983.39</v>
      </c>
      <c r="H39" s="12">
        <v>5471.98</v>
      </c>
      <c r="I39" s="12">
        <v>9790.01</v>
      </c>
      <c r="J39" s="12">
        <v>32927.82</v>
      </c>
      <c r="K39" s="112">
        <v>164086.48000000001</v>
      </c>
      <c r="L39" s="157"/>
      <c r="M39" s="177"/>
      <c r="N39" s="168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</row>
    <row r="40" spans="2:48" x14ac:dyDescent="0.25">
      <c r="B40" s="32" t="s">
        <v>0</v>
      </c>
      <c r="C40" s="33" t="s">
        <v>260</v>
      </c>
      <c r="D40" s="34" t="s">
        <v>261</v>
      </c>
      <c r="E40" s="35"/>
      <c r="F40" s="35"/>
      <c r="G40" s="35"/>
      <c r="H40" s="35"/>
      <c r="I40" s="35"/>
      <c r="J40" s="35"/>
      <c r="K40" s="110"/>
      <c r="L40" s="115"/>
      <c r="M40" s="178"/>
      <c r="N40" s="174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</row>
    <row r="41" spans="2:48" x14ac:dyDescent="0.25">
      <c r="B41" s="14" t="s">
        <v>262</v>
      </c>
      <c r="C41" s="7" t="s">
        <v>263</v>
      </c>
      <c r="D41" s="9" t="s">
        <v>264</v>
      </c>
      <c r="E41" s="10"/>
      <c r="F41" s="10"/>
      <c r="G41" s="10"/>
      <c r="H41" s="10"/>
      <c r="I41" s="10"/>
      <c r="J41" s="10"/>
      <c r="K41" s="111"/>
      <c r="L41" s="116"/>
      <c r="M41" s="138"/>
      <c r="N41" s="167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</row>
    <row r="42" spans="2:48" x14ac:dyDescent="0.25">
      <c r="B42" s="14" t="s">
        <v>265</v>
      </c>
      <c r="C42" s="7" t="s">
        <v>266</v>
      </c>
      <c r="D42" s="9" t="s">
        <v>267</v>
      </c>
      <c r="E42" s="10"/>
      <c r="F42" s="10"/>
      <c r="G42" s="10"/>
      <c r="H42" s="10"/>
      <c r="I42" s="10"/>
      <c r="J42" s="10"/>
      <c r="K42" s="111"/>
      <c r="L42" s="116"/>
      <c r="M42" s="138"/>
      <c r="N42" s="167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</row>
    <row r="43" spans="2:48" ht="15.75" thickBot="1" x14ac:dyDescent="0.3">
      <c r="B43" s="15" t="s">
        <v>268</v>
      </c>
      <c r="C43" s="37" t="s">
        <v>269</v>
      </c>
      <c r="D43" s="38" t="s">
        <v>270</v>
      </c>
      <c r="E43" s="12"/>
      <c r="F43" s="12"/>
      <c r="G43" s="12"/>
      <c r="H43" s="12"/>
      <c r="I43" s="12"/>
      <c r="J43" s="12"/>
      <c r="K43" s="112"/>
      <c r="L43" s="157"/>
      <c r="M43" s="158"/>
      <c r="N43" s="173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</row>
    <row r="44" spans="2:48" x14ac:dyDescent="0.25">
      <c r="B44" s="32" t="s">
        <v>138</v>
      </c>
      <c r="C44" s="33" t="s">
        <v>139</v>
      </c>
      <c r="D44" s="34" t="s">
        <v>140</v>
      </c>
      <c r="E44" s="63">
        <v>26907.38</v>
      </c>
      <c r="F44" s="63">
        <v>677.93</v>
      </c>
      <c r="G44" s="63">
        <v>830.09</v>
      </c>
      <c r="H44" s="63">
        <v>1334.64</v>
      </c>
      <c r="I44" s="63">
        <v>708.48</v>
      </c>
      <c r="J44" s="63">
        <v>1446.11</v>
      </c>
      <c r="K44" s="127">
        <v>2339.56</v>
      </c>
      <c r="L44" s="115">
        <f>AVERAGE(H44:K44)</f>
        <v>1457.1975</v>
      </c>
      <c r="M44" s="211"/>
      <c r="N44" s="149">
        <f>$L$45*N$69</f>
        <v>1557.3487556501525</v>
      </c>
      <c r="O44" s="149">
        <f t="shared" ref="O44:AV44" si="24">$L$45*O$69</f>
        <v>1653.9979215782448</v>
      </c>
      <c r="P44" s="149">
        <f t="shared" si="24"/>
        <v>1751.5776234627858</v>
      </c>
      <c r="Q44" s="149">
        <f t="shared" si="24"/>
        <v>1849.8099837657421</v>
      </c>
      <c r="R44" s="149">
        <f t="shared" si="24"/>
        <v>1948.4247029243907</v>
      </c>
      <c r="S44" s="149">
        <f t="shared" si="24"/>
        <v>2047.1610009276524</v>
      </c>
      <c r="T44" s="149">
        <f t="shared" si="24"/>
        <v>2145.7692698525143</v>
      </c>
      <c r="U44" s="149">
        <f t="shared" si="24"/>
        <v>2244.0124418509577</v>
      </c>
      <c r="V44" s="149">
        <f t="shared" si="24"/>
        <v>2341.6670822965411</v>
      </c>
      <c r="W44" s="149">
        <f t="shared" si="24"/>
        <v>2438.5242219972888</v>
      </c>
      <c r="X44" s="149">
        <f t="shared" si="24"/>
        <v>2534.3899456088748</v>
      </c>
      <c r="Y44" s="149">
        <f t="shared" si="24"/>
        <v>2629.0857557132808</v>
      </c>
      <c r="Z44" s="149">
        <f t="shared" si="24"/>
        <v>2722.4487335524022</v>
      </c>
      <c r="AA44" s="149">
        <f t="shared" si="24"/>
        <v>2814.331518221738</v>
      </c>
      <c r="AB44" s="149">
        <f t="shared" si="24"/>
        <v>2904.6021263379139</v>
      </c>
      <c r="AC44" s="149">
        <f t="shared" si="24"/>
        <v>2993.1436338962694</v>
      </c>
      <c r="AD44" s="149">
        <f t="shared" si="24"/>
        <v>3079.8537413274657</v>
      </c>
      <c r="AE44" s="149">
        <f t="shared" si="24"/>
        <v>3164.6442417351723</v>
      </c>
      <c r="AF44" s="149">
        <f t="shared" si="24"/>
        <v>3247.4404110318733</v>
      </c>
      <c r="AG44" s="149">
        <f t="shared" si="24"/>
        <v>3328.1803372592703</v>
      </c>
      <c r="AH44" s="149">
        <f t="shared" si="24"/>
        <v>3406.8142048465711</v>
      </c>
      <c r="AI44" s="149">
        <f t="shared" si="24"/>
        <v>3483.3035479773234</v>
      </c>
      <c r="AJ44" s="149">
        <f t="shared" si="24"/>
        <v>3557.6204856479399</v>
      </c>
      <c r="AK44" s="149">
        <f t="shared" si="24"/>
        <v>3629.7469494438683</v>
      </c>
      <c r="AL44" s="149">
        <f t="shared" si="24"/>
        <v>3699.6739135607986</v>
      </c>
      <c r="AM44" s="149">
        <f t="shared" si="24"/>
        <v>3767.4006351789781</v>
      </c>
      <c r="AN44" s="149">
        <f t="shared" si="24"/>
        <v>3832.9339119736592</v>
      </c>
      <c r="AO44" s="149">
        <f t="shared" si="24"/>
        <v>3896.2873623235705</v>
      </c>
      <c r="AP44" s="149">
        <f t="shared" si="24"/>
        <v>3957.480732667439</v>
      </c>
      <c r="AQ44" s="149">
        <f t="shared" si="24"/>
        <v>4016.5392354577411</v>
      </c>
      <c r="AR44" s="149">
        <f t="shared" si="24"/>
        <v>4073.4929202700082</v>
      </c>
      <c r="AS44" s="149">
        <f t="shared" si="24"/>
        <v>4128.3760798418225</v>
      </c>
      <c r="AT44" s="149">
        <f t="shared" si="24"/>
        <v>4181.226692133162</v>
      </c>
      <c r="AU44" s="149">
        <f t="shared" si="24"/>
        <v>4232.0858989128974</v>
      </c>
      <c r="AV44" s="149">
        <f t="shared" si="24"/>
        <v>4280.9975208779661</v>
      </c>
    </row>
    <row r="45" spans="2:48" x14ac:dyDescent="0.25">
      <c r="B45" s="14" t="s">
        <v>271</v>
      </c>
      <c r="C45" s="7" t="s">
        <v>272</v>
      </c>
      <c r="D45" s="9" t="s">
        <v>273</v>
      </c>
      <c r="E45" s="10"/>
      <c r="F45" s="10"/>
      <c r="G45" s="10"/>
      <c r="H45" s="10"/>
      <c r="I45" s="10"/>
      <c r="J45" s="10"/>
      <c r="K45" s="111"/>
      <c r="L45" s="272">
        <f>L44/L69</f>
        <v>1.6657639935313246E-5</v>
      </c>
      <c r="M45" s="159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</row>
    <row r="46" spans="2:48" x14ac:dyDescent="0.25">
      <c r="B46" s="14" t="s">
        <v>274</v>
      </c>
      <c r="C46" s="7" t="s">
        <v>275</v>
      </c>
      <c r="D46" s="9" t="s">
        <v>276</v>
      </c>
      <c r="E46" s="10"/>
      <c r="F46" s="10"/>
      <c r="G46" s="10"/>
      <c r="H46" s="10"/>
      <c r="I46" s="10"/>
      <c r="J46" s="10"/>
      <c r="K46" s="111"/>
      <c r="L46" s="116"/>
      <c r="M46" s="159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</row>
    <row r="47" spans="2:48" x14ac:dyDescent="0.25">
      <c r="B47" s="14" t="s">
        <v>141</v>
      </c>
      <c r="C47" s="7" t="s">
        <v>142</v>
      </c>
      <c r="D47" s="9" t="s">
        <v>143</v>
      </c>
      <c r="E47" s="10">
        <v>13.41</v>
      </c>
      <c r="F47" s="10">
        <v>59.53</v>
      </c>
      <c r="G47" s="10">
        <v>0.79</v>
      </c>
      <c r="H47" s="10">
        <v>16.89</v>
      </c>
      <c r="I47" s="10">
        <v>14.76</v>
      </c>
      <c r="J47" s="10">
        <v>2.64</v>
      </c>
      <c r="K47" s="111">
        <v>11.57</v>
      </c>
      <c r="L47" s="116"/>
      <c r="M47" s="159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</row>
    <row r="48" spans="2:48" x14ac:dyDescent="0.25">
      <c r="B48" s="14" t="s">
        <v>277</v>
      </c>
      <c r="C48" s="7" t="s">
        <v>278</v>
      </c>
      <c r="D48" s="9" t="s">
        <v>279</v>
      </c>
      <c r="E48" s="10"/>
      <c r="F48" s="10"/>
      <c r="G48" s="10"/>
      <c r="H48" s="10"/>
      <c r="I48" s="10"/>
      <c r="J48" s="10"/>
      <c r="K48" s="111"/>
      <c r="L48" s="116"/>
      <c r="M48" s="159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</row>
    <row r="49" spans="2:48" x14ac:dyDescent="0.25">
      <c r="B49" s="14" t="s">
        <v>280</v>
      </c>
      <c r="C49" s="7" t="s">
        <v>281</v>
      </c>
      <c r="D49" s="9" t="s">
        <v>282</v>
      </c>
      <c r="E49" s="10"/>
      <c r="F49" s="10"/>
      <c r="G49" s="10"/>
      <c r="H49" s="10"/>
      <c r="I49" s="10"/>
      <c r="J49" s="10"/>
      <c r="K49" s="111"/>
      <c r="L49" s="116"/>
      <c r="M49" s="159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</row>
    <row r="50" spans="2:48" x14ac:dyDescent="0.25">
      <c r="B50" s="14" t="s">
        <v>283</v>
      </c>
      <c r="C50" s="7" t="s">
        <v>284</v>
      </c>
      <c r="D50" s="9" t="s">
        <v>285</v>
      </c>
      <c r="E50" s="10"/>
      <c r="F50" s="10"/>
      <c r="G50" s="10"/>
      <c r="H50" s="10"/>
      <c r="I50" s="10"/>
      <c r="J50" s="10"/>
      <c r="K50" s="111"/>
      <c r="L50" s="116"/>
      <c r="M50" s="159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</row>
    <row r="51" spans="2:48" x14ac:dyDescent="0.25">
      <c r="B51" s="14" t="s">
        <v>144</v>
      </c>
      <c r="C51" s="7" t="s">
        <v>145</v>
      </c>
      <c r="D51" s="9" t="s">
        <v>146</v>
      </c>
      <c r="E51" s="10">
        <v>26893.97</v>
      </c>
      <c r="F51" s="10">
        <v>618.4</v>
      </c>
      <c r="G51" s="10">
        <v>829.3</v>
      </c>
      <c r="H51" s="10">
        <v>1317.75</v>
      </c>
      <c r="I51" s="10">
        <v>693.72</v>
      </c>
      <c r="J51" s="10">
        <v>1443.47</v>
      </c>
      <c r="K51" s="111">
        <v>2327.9899999999998</v>
      </c>
      <c r="L51" s="116"/>
      <c r="M51" s="159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</row>
    <row r="52" spans="2:48" ht="15.75" thickBot="1" x14ac:dyDescent="0.3">
      <c r="B52" s="15" t="s">
        <v>286</v>
      </c>
      <c r="C52" s="37" t="s">
        <v>287</v>
      </c>
      <c r="D52" s="38" t="s">
        <v>288</v>
      </c>
      <c r="E52" s="12"/>
      <c r="F52" s="12"/>
      <c r="G52" s="12"/>
      <c r="H52" s="12"/>
      <c r="I52" s="12"/>
      <c r="J52" s="12"/>
      <c r="K52" s="112"/>
      <c r="L52" s="118"/>
      <c r="M52" s="162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</row>
    <row r="53" spans="2:48" x14ac:dyDescent="0.25">
      <c r="B53" s="32" t="s">
        <v>289</v>
      </c>
      <c r="C53" s="33" t="s">
        <v>290</v>
      </c>
      <c r="D53" s="34" t="s">
        <v>291</v>
      </c>
      <c r="E53" s="35"/>
      <c r="F53" s="35"/>
      <c r="G53" s="35"/>
      <c r="H53" s="35"/>
      <c r="I53" s="35"/>
      <c r="J53" s="35"/>
      <c r="K53" s="110"/>
      <c r="L53" s="115"/>
      <c r="M53" s="178"/>
      <c r="N53" s="169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</row>
    <row r="54" spans="2:48" x14ac:dyDescent="0.25">
      <c r="B54" s="14" t="s">
        <v>292</v>
      </c>
      <c r="C54" s="7" t="s">
        <v>293</v>
      </c>
      <c r="D54" s="9" t="s">
        <v>40</v>
      </c>
      <c r="E54" s="10"/>
      <c r="F54" s="10"/>
      <c r="G54" s="10"/>
      <c r="H54" s="10"/>
      <c r="I54" s="10"/>
      <c r="J54" s="10"/>
      <c r="K54" s="111"/>
      <c r="L54" s="116"/>
      <c r="M54" s="138"/>
      <c r="N54" s="167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</row>
    <row r="55" spans="2:48" x14ac:dyDescent="0.25">
      <c r="B55" s="14" t="s">
        <v>294</v>
      </c>
      <c r="C55" s="7" t="s">
        <v>295</v>
      </c>
      <c r="D55" s="9" t="s">
        <v>49</v>
      </c>
      <c r="E55" s="10"/>
      <c r="F55" s="10"/>
      <c r="G55" s="10"/>
      <c r="H55" s="10"/>
      <c r="I55" s="10"/>
      <c r="J55" s="10"/>
      <c r="K55" s="111"/>
      <c r="L55" s="116"/>
      <c r="M55" s="138"/>
      <c r="N55" s="167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</row>
    <row r="56" spans="2:48" x14ac:dyDescent="0.25">
      <c r="B56" s="14" t="s">
        <v>296</v>
      </c>
      <c r="C56" s="7" t="s">
        <v>297</v>
      </c>
      <c r="D56" s="9" t="s">
        <v>64</v>
      </c>
      <c r="E56" s="10"/>
      <c r="F56" s="10"/>
      <c r="G56" s="10"/>
      <c r="H56" s="10"/>
      <c r="I56" s="10"/>
      <c r="J56" s="10"/>
      <c r="K56" s="111"/>
      <c r="L56" s="116"/>
      <c r="M56" s="138"/>
      <c r="N56" s="167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</row>
    <row r="57" spans="2:48" ht="15.75" thickBot="1" x14ac:dyDescent="0.3">
      <c r="B57" s="15" t="s">
        <v>298</v>
      </c>
      <c r="C57" s="37" t="s">
        <v>299</v>
      </c>
      <c r="D57" s="38" t="s">
        <v>82</v>
      </c>
      <c r="E57" s="12"/>
      <c r="F57" s="12"/>
      <c r="G57" s="12"/>
      <c r="H57" s="12"/>
      <c r="I57" s="12"/>
      <c r="J57" s="12"/>
      <c r="K57" s="112"/>
      <c r="L57" s="118"/>
      <c r="M57" s="139"/>
      <c r="N57" s="173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</row>
    <row r="58" spans="2:48" x14ac:dyDescent="0.25">
      <c r="B58" s="32" t="s">
        <v>147</v>
      </c>
      <c r="C58" s="33" t="s">
        <v>148</v>
      </c>
      <c r="D58" s="34" t="s">
        <v>94</v>
      </c>
      <c r="E58" s="35"/>
      <c r="F58" s="35"/>
      <c r="G58" s="35"/>
      <c r="H58" s="35"/>
      <c r="I58" s="35"/>
      <c r="J58" s="35">
        <v>1293619.8</v>
      </c>
      <c r="K58" s="110">
        <v>1144261.8</v>
      </c>
      <c r="L58" s="142">
        <f>AVERAGE(J58:K58)</f>
        <v>1218940.8</v>
      </c>
      <c r="M58" s="172"/>
      <c r="N58" s="149">
        <f>$L$59*N$69</f>
        <v>1302716.9879794614</v>
      </c>
      <c r="O58" s="149">
        <f t="shared" ref="O58:AV58" si="25">$L$59*O$69</f>
        <v>1383563.6897036419</v>
      </c>
      <c r="P58" s="149">
        <f t="shared" si="25"/>
        <v>1465188.7816207665</v>
      </c>
      <c r="Q58" s="149">
        <f t="shared" si="25"/>
        <v>1547359.8201063348</v>
      </c>
      <c r="R58" s="149">
        <f t="shared" si="25"/>
        <v>1629850.7004866663</v>
      </c>
      <c r="S58" s="149">
        <f t="shared" si="25"/>
        <v>1712443.2811609635</v>
      </c>
      <c r="T58" s="149">
        <f t="shared" si="25"/>
        <v>1794928.7659424611</v>
      </c>
      <c r="U58" s="149">
        <f t="shared" si="25"/>
        <v>1877108.8483748839</v>
      </c>
      <c r="V58" s="149">
        <f t="shared" si="25"/>
        <v>1958796.6261458804</v>
      </c>
      <c r="W58" s="149">
        <f t="shared" si="25"/>
        <v>2039817.2972303019</v>
      </c>
      <c r="X58" s="149">
        <f t="shared" si="25"/>
        <v>2120008.6520958468</v>
      </c>
      <c r="Y58" s="149">
        <f t="shared" si="25"/>
        <v>2199221.378253635</v>
      </c>
      <c r="Z58" s="149">
        <f t="shared" si="25"/>
        <v>2277319.1947113224</v>
      </c>
      <c r="AA58" s="149">
        <f t="shared" si="25"/>
        <v>2354178.8345686975</v>
      </c>
      <c r="AB58" s="149">
        <f t="shared" si="25"/>
        <v>2429689.8941701711</v>
      </c>
      <c r="AC58" s="149">
        <f t="shared" si="25"/>
        <v>2503754.5669797165</v>
      </c>
      <c r="AD58" s="149">
        <f t="shared" si="25"/>
        <v>2576287.2797521916</v>
      </c>
      <c r="AE58" s="149">
        <f t="shared" si="25"/>
        <v>2647214.2477159509</v>
      </c>
      <c r="AF58" s="149">
        <f t="shared" si="25"/>
        <v>2716472.9644235047</v>
      </c>
      <c r="AG58" s="149">
        <f t="shared" si="25"/>
        <v>2784011.6407302953</v>
      </c>
      <c r="AH58" s="149">
        <f t="shared" si="25"/>
        <v>2849788.6060791644</v>
      </c>
      <c r="AI58" s="149">
        <f t="shared" si="25"/>
        <v>2913771.6839442267</v>
      </c>
      <c r="AJ58" s="149">
        <f t="shared" si="25"/>
        <v>2975937.5519599011</v>
      </c>
      <c r="AK58" s="149">
        <f t="shared" si="25"/>
        <v>3036271.0959582818</v>
      </c>
      <c r="AL58" s="149">
        <f t="shared" si="25"/>
        <v>3094764.7658844669</v>
      </c>
      <c r="AM58" s="149">
        <f t="shared" si="25"/>
        <v>3151417.9403722361</v>
      </c>
      <c r="AN58" s="149">
        <f t="shared" si="25"/>
        <v>3206236.3056540387</v>
      </c>
      <c r="AO58" s="149">
        <f t="shared" si="25"/>
        <v>3259231.2534578065</v>
      </c>
      <c r="AP58" s="149">
        <f t="shared" si="25"/>
        <v>3310419.3016130165</v>
      </c>
      <c r="AQ58" s="149">
        <f t="shared" si="25"/>
        <v>3359821.5402512336</v>
      </c>
      <c r="AR58" s="149">
        <f t="shared" si="25"/>
        <v>3407463.1057411642</v>
      </c>
      <c r="AS58" s="149">
        <f t="shared" si="25"/>
        <v>3453372.6838422758</v>
      </c>
      <c r="AT58" s="149">
        <f t="shared" si="25"/>
        <v>3497582.0429901578</v>
      </c>
      <c r="AU58" s="149">
        <f t="shared" si="25"/>
        <v>3540125.5981358779</v>
      </c>
      <c r="AV58" s="149">
        <f t="shared" si="25"/>
        <v>3581040.0051448098</v>
      </c>
    </row>
    <row r="59" spans="2:48" x14ac:dyDescent="0.25">
      <c r="B59" s="14" t="s">
        <v>300</v>
      </c>
      <c r="C59" s="7" t="s">
        <v>301</v>
      </c>
      <c r="D59" s="9" t="s">
        <v>118</v>
      </c>
      <c r="E59" s="10"/>
      <c r="F59" s="10"/>
      <c r="G59" s="10"/>
      <c r="H59" s="10"/>
      <c r="I59" s="10"/>
      <c r="J59" s="10"/>
      <c r="K59" s="111"/>
      <c r="L59" s="273">
        <f>L58/L69</f>
        <v>1.3934059692569247E-2</v>
      </c>
      <c r="M59" s="166"/>
      <c r="N59" s="167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</row>
    <row r="60" spans="2:48" x14ac:dyDescent="0.25">
      <c r="B60" s="14" t="s">
        <v>302</v>
      </c>
      <c r="C60" s="7" t="s">
        <v>303</v>
      </c>
      <c r="D60" s="9" t="s">
        <v>138</v>
      </c>
      <c r="E60" s="10"/>
      <c r="F60" s="10"/>
      <c r="G60" s="10"/>
      <c r="H60" s="10"/>
      <c r="I60" s="10"/>
      <c r="J60" s="10"/>
      <c r="K60" s="111"/>
      <c r="L60" s="116"/>
      <c r="M60" s="166"/>
      <c r="N60" s="167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</row>
    <row r="61" spans="2:48" x14ac:dyDescent="0.25">
      <c r="B61" s="14" t="s">
        <v>304</v>
      </c>
      <c r="C61" s="7" t="s">
        <v>305</v>
      </c>
      <c r="D61" s="9" t="s">
        <v>289</v>
      </c>
      <c r="E61" s="10"/>
      <c r="F61" s="10"/>
      <c r="G61" s="10"/>
      <c r="H61" s="10"/>
      <c r="I61" s="10"/>
      <c r="J61" s="10"/>
      <c r="K61" s="111"/>
      <c r="L61" s="116"/>
      <c r="M61" s="166"/>
      <c r="N61" s="167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</row>
    <row r="62" spans="2:48" x14ac:dyDescent="0.25">
      <c r="B62" s="14" t="s">
        <v>306</v>
      </c>
      <c r="C62" s="7" t="s">
        <v>307</v>
      </c>
      <c r="D62" s="9" t="s">
        <v>147</v>
      </c>
      <c r="E62" s="10"/>
      <c r="F62" s="10"/>
      <c r="G62" s="10"/>
      <c r="H62" s="10"/>
      <c r="I62" s="10"/>
      <c r="J62" s="10"/>
      <c r="K62" s="111"/>
      <c r="L62" s="116"/>
      <c r="M62" s="166"/>
      <c r="N62" s="167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</row>
    <row r="63" spans="2:48" x14ac:dyDescent="0.25">
      <c r="B63" s="14" t="s">
        <v>308</v>
      </c>
      <c r="C63" s="7" t="s">
        <v>309</v>
      </c>
      <c r="D63" s="9" t="s">
        <v>310</v>
      </c>
      <c r="E63" s="10"/>
      <c r="F63" s="10"/>
      <c r="G63" s="10"/>
      <c r="H63" s="10"/>
      <c r="I63" s="10"/>
      <c r="J63" s="10"/>
      <c r="K63" s="111"/>
      <c r="L63" s="116"/>
      <c r="M63" s="166"/>
      <c r="N63" s="167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</row>
    <row r="64" spans="2:48" x14ac:dyDescent="0.25">
      <c r="B64" s="14" t="s">
        <v>311</v>
      </c>
      <c r="C64" s="7" t="s">
        <v>312</v>
      </c>
      <c r="D64" s="9" t="s">
        <v>149</v>
      </c>
      <c r="E64" s="10"/>
      <c r="F64" s="10"/>
      <c r="G64" s="10"/>
      <c r="H64" s="10"/>
      <c r="I64" s="10"/>
      <c r="J64" s="10"/>
      <c r="K64" s="111"/>
      <c r="L64" s="116"/>
      <c r="M64" s="166"/>
      <c r="N64" s="167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</row>
    <row r="65" spans="2:48" x14ac:dyDescent="0.25">
      <c r="B65" s="14" t="s">
        <v>150</v>
      </c>
      <c r="C65" s="7" t="s">
        <v>151</v>
      </c>
      <c r="D65" s="9" t="s">
        <v>152</v>
      </c>
      <c r="E65" s="10"/>
      <c r="F65" s="10"/>
      <c r="G65" s="10"/>
      <c r="H65" s="10"/>
      <c r="I65" s="10"/>
      <c r="J65" s="10">
        <v>1293619.8</v>
      </c>
      <c r="K65" s="111">
        <v>1144261.8</v>
      </c>
      <c r="L65" s="137">
        <f>AVERAGE(J65:K65)</f>
        <v>1218940.8</v>
      </c>
      <c r="M65" s="166">
        <f t="shared" si="2"/>
        <v>-0.11545741646811528</v>
      </c>
      <c r="N65" s="167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  <c r="AV65" s="117"/>
    </row>
    <row r="66" spans="2:48" x14ac:dyDescent="0.25">
      <c r="B66" s="14" t="s">
        <v>313</v>
      </c>
      <c r="C66" s="7" t="s">
        <v>314</v>
      </c>
      <c r="D66" s="9" t="s">
        <v>153</v>
      </c>
      <c r="E66" s="10"/>
      <c r="F66" s="10"/>
      <c r="G66" s="10"/>
      <c r="H66" s="10"/>
      <c r="I66" s="10"/>
      <c r="J66" s="10"/>
      <c r="K66" s="111"/>
      <c r="L66" s="116"/>
      <c r="M66" s="166"/>
      <c r="N66" s="167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</row>
    <row r="67" spans="2:48" ht="15.75" thickBot="1" x14ac:dyDescent="0.3">
      <c r="B67" s="15" t="s">
        <v>315</v>
      </c>
      <c r="C67" s="37" t="s">
        <v>316</v>
      </c>
      <c r="D67" s="38" t="s">
        <v>317</v>
      </c>
      <c r="E67" s="12"/>
      <c r="F67" s="12"/>
      <c r="G67" s="12"/>
      <c r="H67" s="12"/>
      <c r="I67" s="12"/>
      <c r="J67" s="12"/>
      <c r="K67" s="112"/>
      <c r="L67" s="116"/>
      <c r="M67" s="166"/>
      <c r="N67" s="173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6"/>
      <c r="AC67" s="146"/>
      <c r="AD67" s="146"/>
      <c r="AE67" s="146"/>
      <c r="AF67" s="146"/>
      <c r="AG67" s="146"/>
      <c r="AH67" s="146"/>
      <c r="AI67" s="146"/>
      <c r="AJ67" s="146"/>
      <c r="AK67" s="146"/>
      <c r="AL67" s="146"/>
      <c r="AM67" s="146"/>
      <c r="AN67" s="146"/>
      <c r="AO67" s="146"/>
      <c r="AP67" s="146"/>
      <c r="AQ67" s="146"/>
      <c r="AR67" s="146"/>
      <c r="AS67" s="146"/>
      <c r="AT67" s="146"/>
      <c r="AU67" s="146"/>
      <c r="AV67" s="146"/>
    </row>
    <row r="68" spans="2:48" ht="15.75" thickBot="1" x14ac:dyDescent="0.3">
      <c r="B68" s="64" t="s">
        <v>0</v>
      </c>
      <c r="C68" s="65" t="s">
        <v>154</v>
      </c>
      <c r="D68" s="66" t="s">
        <v>155</v>
      </c>
      <c r="E68" s="67">
        <v>51938935.280000001</v>
      </c>
      <c r="F68" s="67">
        <v>53702047.700000003</v>
      </c>
      <c r="G68" s="67">
        <v>56498073.950000003</v>
      </c>
      <c r="H68" s="67">
        <v>67799892.870000005</v>
      </c>
      <c r="I68" s="67">
        <v>72469035.010000005</v>
      </c>
      <c r="J68" s="67">
        <v>88462500.930000007</v>
      </c>
      <c r="K68" s="74">
        <v>100463507.75</v>
      </c>
      <c r="M68" s="166">
        <f t="shared" si="2"/>
        <v>0</v>
      </c>
      <c r="N68" s="179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</row>
    <row r="69" spans="2:48" ht="15.75" thickBot="1" x14ac:dyDescent="0.3">
      <c r="B69" s="212"/>
      <c r="C69" s="213" t="s">
        <v>466</v>
      </c>
      <c r="D69" s="214"/>
      <c r="E69" s="215"/>
      <c r="F69" s="215"/>
      <c r="G69" s="215"/>
      <c r="H69" s="215"/>
      <c r="I69" s="215"/>
      <c r="J69" s="215"/>
      <c r="K69" s="216"/>
      <c r="L69" s="182">
        <f>K5+K10+K15+K21</f>
        <v>87479229.089999989</v>
      </c>
      <c r="M69" s="25"/>
      <c r="N69" s="310">
        <f>N5+N10+N15+N21</f>
        <v>93491560.731161073</v>
      </c>
      <c r="O69" s="311">
        <f t="shared" ref="O69:AV69" si="26">O5+O10+O15+O21</f>
        <v>99293653.122604936</v>
      </c>
      <c r="P69" s="311">
        <f t="shared" si="26"/>
        <v>105151607.92673524</v>
      </c>
      <c r="Q69" s="311">
        <f t="shared" si="26"/>
        <v>111048743.45640348</v>
      </c>
      <c r="R69" s="311">
        <f t="shared" si="26"/>
        <v>116968832.94936886</v>
      </c>
      <c r="S69" s="311">
        <f t="shared" si="26"/>
        <v>122896221.12600644</v>
      </c>
      <c r="T69" s="311">
        <f t="shared" si="26"/>
        <v>128815923.39522274</v>
      </c>
      <c r="U69" s="311">
        <f t="shared" si="26"/>
        <v>134713707.97814998</v>
      </c>
      <c r="V69" s="311">
        <f t="shared" si="26"/>
        <v>140576161.5324834</v>
      </c>
      <c r="W69" s="311">
        <f t="shared" si="26"/>
        <v>146390739.11231306</v>
      </c>
      <c r="X69" s="311">
        <f t="shared" si="26"/>
        <v>152145799.49204645</v>
      </c>
      <c r="Y69" s="311">
        <f t="shared" si="26"/>
        <v>157830627.02296555</v>
      </c>
      <c r="Z69" s="311">
        <f t="shared" si="26"/>
        <v>163435441.28246921</v>
      </c>
      <c r="AA69" s="311">
        <f t="shared" si="26"/>
        <v>168951395.82501814</v>
      </c>
      <c r="AB69" s="311">
        <f t="shared" si="26"/>
        <v>174370567.35632297</v>
      </c>
      <c r="AC69" s="311">
        <f t="shared" si="26"/>
        <v>179685936.63445538</v>
      </c>
      <c r="AD69" s="311">
        <f t="shared" si="26"/>
        <v>184891362.35910296</v>
      </c>
      <c r="AE69" s="311">
        <f t="shared" si="26"/>
        <v>189981549.24854073</v>
      </c>
      <c r="AF69" s="311">
        <f t="shared" si="26"/>
        <v>194952011.42795053</v>
      </c>
      <c r="AG69" s="311">
        <f t="shared" si="26"/>
        <v>199799032.16683882</v>
      </c>
      <c r="AH69" s="311">
        <f t="shared" si="26"/>
        <v>204519620.91126242</v>
      </c>
      <c r="AI69" s="311">
        <f t="shared" si="26"/>
        <v>209111468.46156272</v>
      </c>
      <c r="AJ69" s="311">
        <f t="shared" si="26"/>
        <v>213572901.05100587</v>
      </c>
      <c r="AK69" s="311">
        <f t="shared" si="26"/>
        <v>217902833.9872452</v>
      </c>
      <c r="AL69" s="311">
        <f t="shared" si="26"/>
        <v>222100725.42855853</v>
      </c>
      <c r="AM69" s="311">
        <f t="shared" si="26"/>
        <v>226166530.78160873</v>
      </c>
      <c r="AN69" s="311">
        <f t="shared" si="26"/>
        <v>230100658.12792951</v>
      </c>
      <c r="AO69" s="311">
        <f t="shared" si="26"/>
        <v>233903925.01303041</v>
      </c>
      <c r="AP69" s="311">
        <f t="shared" si="26"/>
        <v>237577516.86526766</v>
      </c>
      <c r="AQ69" s="311">
        <f t="shared" si="26"/>
        <v>241122947.25154355</v>
      </c>
      <c r="AR69" s="311">
        <f t="shared" si="26"/>
        <v>244542020.12341711</v>
      </c>
      <c r="AS69" s="311">
        <f t="shared" si="26"/>
        <v>247836794.16013193</v>
      </c>
      <c r="AT69" s="311">
        <f t="shared" si="26"/>
        <v>251009549.27409616</v>
      </c>
      <c r="AU69" s="311">
        <f t="shared" si="26"/>
        <v>254062755.30911896</v>
      </c>
      <c r="AV69" s="312">
        <f t="shared" si="26"/>
        <v>256999042.93179584</v>
      </c>
    </row>
    <row r="70" spans="2:48" ht="15.75" thickBot="1" x14ac:dyDescent="0.3">
      <c r="B70" s="75"/>
      <c r="C70" s="76" t="s">
        <v>442</v>
      </c>
      <c r="D70" s="77" t="s">
        <v>155</v>
      </c>
      <c r="E70" s="78">
        <f>E58+E53+E44+E40+E33+E25+E21+E15+E10+E5</f>
        <v>51938935.280000009</v>
      </c>
      <c r="F70" s="78">
        <f t="shared" ref="F70:AB70" si="27">F58+F53+F44+F40+F33+F25+F21+F15+F10+F5</f>
        <v>53702047.700000003</v>
      </c>
      <c r="G70" s="78">
        <f t="shared" si="27"/>
        <v>56498073.949999996</v>
      </c>
      <c r="H70" s="78">
        <f t="shared" si="27"/>
        <v>67799892.870000005</v>
      </c>
      <c r="I70" s="78">
        <f t="shared" si="27"/>
        <v>72469035.00999999</v>
      </c>
      <c r="J70" s="78">
        <f t="shared" si="27"/>
        <v>88462500.930000007</v>
      </c>
      <c r="K70" s="128">
        <f t="shared" si="27"/>
        <v>100463507.74999999</v>
      </c>
      <c r="L70" s="183"/>
      <c r="M70" s="183"/>
      <c r="N70" s="194">
        <f t="shared" si="27"/>
        <v>102917204.61059257</v>
      </c>
      <c r="O70" s="194">
        <f t="shared" si="27"/>
        <v>109304253.07945788</v>
      </c>
      <c r="P70" s="194">
        <f t="shared" si="27"/>
        <v>115752795.9047285</v>
      </c>
      <c r="Q70" s="194">
        <f t="shared" si="27"/>
        <v>122244469.58283167</v>
      </c>
      <c r="R70" s="194">
        <f t="shared" si="27"/>
        <v>128761411.3997786</v>
      </c>
      <c r="S70" s="194">
        <f t="shared" si="27"/>
        <v>135286387.74000236</v>
      </c>
      <c r="T70" s="194">
        <f t="shared" si="27"/>
        <v>141802903.29402778</v>
      </c>
      <c r="U70" s="194">
        <f t="shared" si="27"/>
        <v>148295291.46172267</v>
      </c>
      <c r="V70" s="194">
        <f t="shared" si="27"/>
        <v>154748786.59275785</v>
      </c>
      <c r="W70" s="194">
        <f t="shared" si="27"/>
        <v>161149578.98329541</v>
      </c>
      <c r="X70" s="194">
        <f t="shared" si="27"/>
        <v>167484853.76120293</v>
      </c>
      <c r="Y70" s="194">
        <f t="shared" si="27"/>
        <v>173742814.94614789</v>
      </c>
      <c r="Z70" s="194">
        <f t="shared" si="27"/>
        <v>179912696.07165834</v>
      </c>
      <c r="AA70" s="194">
        <f t="shared" si="27"/>
        <v>185984758.81014064</v>
      </c>
      <c r="AB70" s="194">
        <f t="shared" si="27"/>
        <v>191950281.05562931</v>
      </c>
      <c r="AC70" s="194">
        <f t="shared" ref="AC70:AV70" si="28">AC58+AC53+AC44+AC40+AC33+AC25+AC21+AC15+AC10+AC5</f>
        <v>197801535.8993842</v>
      </c>
      <c r="AD70" s="194">
        <f t="shared" si="28"/>
        <v>203531762.88670883</v>
      </c>
      <c r="AE70" s="194">
        <f t="shared" si="28"/>
        <v>209135132.87550202</v>
      </c>
      <c r="AF70" s="194">
        <f t="shared" si="28"/>
        <v>214606707.73345631</v>
      </c>
      <c r="AG70" s="194">
        <f t="shared" si="28"/>
        <v>219942396.01627782</v>
      </c>
      <c r="AH70" s="194">
        <f t="shared" si="28"/>
        <v>225138905.66798136</v>
      </c>
      <c r="AI70" s="194">
        <f t="shared" si="28"/>
        <v>230193694.67972785</v>
      </c>
      <c r="AJ70" s="194">
        <f t="shared" si="28"/>
        <v>235104920.53875929</v>
      </c>
      <c r="AK70" s="194">
        <f t="shared" si="28"/>
        <v>239871389.19608009</v>
      </c>
      <c r="AL70" s="194">
        <f t="shared" si="28"/>
        <v>244492504.18250155</v>
      </c>
      <c r="AM70" s="194">
        <f t="shared" si="28"/>
        <v>248968216.40886989</v>
      </c>
      <c r="AN70" s="194">
        <f t="shared" si="28"/>
        <v>253298975.09873384</v>
      </c>
      <c r="AO70" s="194">
        <f t="shared" si="28"/>
        <v>257485680.22100866</v>
      </c>
      <c r="AP70" s="194">
        <f t="shared" si="28"/>
        <v>261529636.71671507</v>
      </c>
      <c r="AQ70" s="194">
        <f t="shared" si="28"/>
        <v>265432510.74773279</v>
      </c>
      <c r="AR70" s="194">
        <f t="shared" si="28"/>
        <v>269196288.13663518</v>
      </c>
      <c r="AS70" s="194">
        <f t="shared" si="28"/>
        <v>272823235.11484766</v>
      </c>
      <c r="AT70" s="194">
        <f t="shared" si="28"/>
        <v>276315861.4512729</v>
      </c>
      <c r="AU70" s="194">
        <f t="shared" si="28"/>
        <v>279676885.99474281</v>
      </c>
      <c r="AV70" s="194">
        <f t="shared" si="28"/>
        <v>282909204.63072711</v>
      </c>
    </row>
    <row r="71" spans="2:48" ht="15.75" thickBot="1" x14ac:dyDescent="0.3">
      <c r="B71" s="69" t="s">
        <v>0</v>
      </c>
      <c r="C71" s="70" t="s">
        <v>441</v>
      </c>
      <c r="D71" s="307" t="s">
        <v>155</v>
      </c>
      <c r="E71" s="308"/>
      <c r="F71" s="73">
        <f>(F68-E68)/E68</f>
        <v>3.3945871444902707E-2</v>
      </c>
      <c r="G71" s="73">
        <f t="shared" ref="G71:K71" si="29">(G68-F68)/F68</f>
        <v>5.2065542558445123E-2</v>
      </c>
      <c r="H71" s="73">
        <f t="shared" si="29"/>
        <v>0.2000390124803538</v>
      </c>
      <c r="I71" s="73">
        <f t="shared" si="29"/>
        <v>6.8866512060021201E-2</v>
      </c>
      <c r="J71" s="73">
        <f t="shared" si="29"/>
        <v>0.22069378897887992</v>
      </c>
      <c r="K71" s="309">
        <f t="shared" si="29"/>
        <v>0.13566207934248137</v>
      </c>
      <c r="L71" s="195"/>
      <c r="M71" s="196">
        <f t="shared" ref="M71" si="30">M145</f>
        <v>0.11854546781084736</v>
      </c>
      <c r="N71" s="197">
        <f>K68*M71+K68</f>
        <v>112373001.27414244</v>
      </c>
      <c r="O71" s="198">
        <f>N71*$M71+N71</f>
        <v>125694311.27949461</v>
      </c>
      <c r="P71" s="198">
        <f>O71*$M71+O71</f>
        <v>140594802.21128458</v>
      </c>
      <c r="Q71" s="198">
        <f t="shared" ref="Q71:AB71" si="31">P71*$M71+P71</f>
        <v>157261678.81119487</v>
      </c>
      <c r="R71" s="198">
        <f t="shared" si="31"/>
        <v>175904338.09458718</v>
      </c>
      <c r="S71" s="198">
        <f t="shared" si="31"/>
        <v>196757000.14396748</v>
      </c>
      <c r="T71" s="198">
        <f t="shared" si="31"/>
        <v>220081650.77109307</v>
      </c>
      <c r="U71" s="198">
        <f t="shared" si="31"/>
        <v>246171333.01833582</v>
      </c>
      <c r="V71" s="198">
        <f t="shared" si="31"/>
        <v>275353828.85261434</v>
      </c>
      <c r="W71" s="198">
        <f t="shared" si="31"/>
        <v>307995777.30745554</v>
      </c>
      <c r="X71" s="198">
        <f t="shared" si="31"/>
        <v>344507280.81213343</v>
      </c>
      <c r="Y71" s="198">
        <f t="shared" si="31"/>
        <v>385347057.58025074</v>
      </c>
      <c r="Z71" s="198">
        <f t="shared" si="31"/>
        <v>431028204.79063511</v>
      </c>
      <c r="AA71" s="198">
        <f t="shared" si="31"/>
        <v>482124644.96721065</v>
      </c>
      <c r="AB71" s="198">
        <f t="shared" si="31"/>
        <v>539278336.54798734</v>
      </c>
      <c r="AC71" s="198">
        <f t="shared" ref="AC71" si="32">AB71*$M71+AB71</f>
        <v>603207339.2343241</v>
      </c>
      <c r="AD71" s="198">
        <f t="shared" ref="AD71" si="33">AC71*$M71+AC71</f>
        <v>674714835.4507935</v>
      </c>
      <c r="AE71" s="198">
        <f t="shared" ref="AE71" si="34">AD71*$M71+AD71</f>
        <v>754699221.25822675</v>
      </c>
      <c r="AF71" s="198">
        <f t="shared" ref="AF71" si="35">AE71*$M71+AE71</f>
        <v>844165393.49876547</v>
      </c>
      <c r="AG71" s="198">
        <f t="shared" ref="AG71" si="36">AF71*$M71+AF71</f>
        <v>944237374.98080468</v>
      </c>
      <c r="AH71" s="198">
        <f t="shared" ref="AH71" si="37">AG71*$M71+AG71</f>
        <v>1056172436.3223907</v>
      </c>
      <c r="AI71" s="198">
        <f t="shared" ref="AI71" si="38">AH71*$M71+AH71</f>
        <v>1181376891.8751509</v>
      </c>
      <c r="AJ71" s="198">
        <f t="shared" ref="AJ71" si="39">AI71*$M71+AI71</f>
        <v>1321423768.1834154</v>
      </c>
      <c r="AK71" s="198">
        <f t="shared" ref="AK71" si="40">AJ71*$M71+AJ71</f>
        <v>1478072566.9590912</v>
      </c>
      <c r="AL71" s="198">
        <f t="shared" ref="AL71" si="41">AK71*$M71+AK71</f>
        <v>1653291370.8676367</v>
      </c>
      <c r="AM71" s="198">
        <f t="shared" ref="AM71" si="42">AL71*$M71+AL71</f>
        <v>1849281569.8547778</v>
      </c>
      <c r="AN71" s="198">
        <f t="shared" ref="AN71" si="43">AM71*$M71+AM71</f>
        <v>2068505518.6671906</v>
      </c>
      <c r="AO71" s="198">
        <f t="shared" ref="AO71" si="44">AN71*$M71+AN71</f>
        <v>2313717473.0469122</v>
      </c>
      <c r="AP71" s="198">
        <f t="shared" ref="AP71" si="45">AO71*$M71+AO71</f>
        <v>2587998193.27139</v>
      </c>
      <c r="AQ71" s="198">
        <f t="shared" ref="AQ71" si="46">AP71*$M71+AP71</f>
        <v>2894793649.7863746</v>
      </c>
      <c r="AR71" s="198">
        <f t="shared" ref="AR71" si="47">AQ71*$M71+AQ71</f>
        <v>3237958317.2161708</v>
      </c>
      <c r="AS71" s="198">
        <f t="shared" ref="AS71" si="48">AR71*$M71+AR71</f>
        <v>3621803600.6825857</v>
      </c>
      <c r="AT71" s="198">
        <f t="shared" ref="AT71" si="49">AS71*$M71+AS71</f>
        <v>4051152002.8445144</v>
      </c>
      <c r="AU71" s="198">
        <f t="shared" ref="AU71" si="50">AT71*$M71+AT71</f>
        <v>4531397712.1945686</v>
      </c>
      <c r="AV71" s="198">
        <f t="shared" ref="AV71" si="51">AU71*$M71+AU71</f>
        <v>5068574373.8236771</v>
      </c>
    </row>
    <row r="72" spans="2:48" x14ac:dyDescent="0.25">
      <c r="B72" s="318"/>
      <c r="C72" s="318"/>
      <c r="D72" s="319"/>
      <c r="E72" s="320"/>
      <c r="F72" s="237"/>
      <c r="G72" s="237"/>
      <c r="H72" s="237"/>
      <c r="I72" s="237"/>
      <c r="J72" s="237"/>
      <c r="K72" s="237"/>
      <c r="L72" s="313"/>
      <c r="M72" s="314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</row>
    <row r="73" spans="2:48" x14ac:dyDescent="0.25">
      <c r="K73" s="313"/>
      <c r="L73" s="19"/>
      <c r="M73" s="314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</row>
    <row r="74" spans="2:48" x14ac:dyDescent="0.25">
      <c r="K74" s="313"/>
      <c r="L74" s="322"/>
      <c r="M74" s="313"/>
      <c r="N74" s="316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</row>
    <row r="75" spans="2:48" x14ac:dyDescent="0.25">
      <c r="K75" s="313"/>
      <c r="L75" s="313"/>
      <c r="M75" s="313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</row>
    <row r="77" spans="2:48" x14ac:dyDescent="0.25">
      <c r="B77" s="323" t="s">
        <v>26</v>
      </c>
      <c r="C77" s="325" t="s">
        <v>27</v>
      </c>
      <c r="D77" s="323" t="s">
        <v>28</v>
      </c>
      <c r="E77" s="17" t="s">
        <v>29</v>
      </c>
      <c r="F77" s="17" t="s">
        <v>237</v>
      </c>
      <c r="G77" s="17" t="s">
        <v>238</v>
      </c>
      <c r="H77" s="17" t="s">
        <v>239</v>
      </c>
      <c r="I77" s="17" t="s">
        <v>240</v>
      </c>
      <c r="J77" s="17" t="s">
        <v>241</v>
      </c>
      <c r="K77" s="17" t="s">
        <v>242</v>
      </c>
      <c r="L77" s="106"/>
      <c r="N77" s="129" t="s">
        <v>243</v>
      </c>
      <c r="O77" s="17" t="s">
        <v>244</v>
      </c>
      <c r="P77" s="17" t="s">
        <v>245</v>
      </c>
      <c r="Q77" s="17" t="s">
        <v>246</v>
      </c>
      <c r="R77" s="17" t="s">
        <v>247</v>
      </c>
      <c r="S77" s="17" t="s">
        <v>248</v>
      </c>
      <c r="T77" s="17" t="s">
        <v>249</v>
      </c>
      <c r="U77" s="17" t="s">
        <v>250</v>
      </c>
      <c r="V77" s="17" t="s">
        <v>251</v>
      </c>
      <c r="W77" s="17" t="s">
        <v>252</v>
      </c>
      <c r="X77" s="17" t="s">
        <v>253</v>
      </c>
      <c r="Y77" s="17" t="s">
        <v>254</v>
      </c>
      <c r="Z77" s="17" t="s">
        <v>255</v>
      </c>
      <c r="AA77" s="17" t="s">
        <v>256</v>
      </c>
      <c r="AB77" s="17" t="s">
        <v>257</v>
      </c>
      <c r="AC77" s="17" t="s">
        <v>446</v>
      </c>
      <c r="AD77" s="17" t="s">
        <v>447</v>
      </c>
      <c r="AE77" s="17" t="s">
        <v>448</v>
      </c>
      <c r="AF77" s="17" t="s">
        <v>449</v>
      </c>
      <c r="AG77" s="17" t="s">
        <v>450</v>
      </c>
      <c r="AH77" s="17" t="s">
        <v>451</v>
      </c>
      <c r="AI77" s="17" t="s">
        <v>452</v>
      </c>
      <c r="AJ77" s="17" t="s">
        <v>453</v>
      </c>
      <c r="AK77" s="17" t="s">
        <v>454</v>
      </c>
      <c r="AL77" s="17" t="s">
        <v>455</v>
      </c>
      <c r="AM77" s="17" t="s">
        <v>456</v>
      </c>
      <c r="AN77" s="17" t="s">
        <v>457</v>
      </c>
      <c r="AO77" s="17" t="s">
        <v>458</v>
      </c>
      <c r="AP77" s="17" t="s">
        <v>459</v>
      </c>
      <c r="AQ77" s="17" t="s">
        <v>460</v>
      </c>
      <c r="AR77" s="17" t="s">
        <v>461</v>
      </c>
      <c r="AS77" s="17" t="s">
        <v>462</v>
      </c>
      <c r="AT77" s="17" t="s">
        <v>463</v>
      </c>
      <c r="AU77" s="17" t="s">
        <v>464</v>
      </c>
      <c r="AV77" s="17" t="s">
        <v>465</v>
      </c>
    </row>
    <row r="78" spans="2:48" x14ac:dyDescent="0.25">
      <c r="B78" s="324"/>
      <c r="C78" s="326"/>
      <c r="D78" s="324"/>
      <c r="E78" s="17" t="s">
        <v>31</v>
      </c>
      <c r="F78" s="17" t="s">
        <v>31</v>
      </c>
      <c r="G78" s="17" t="s">
        <v>31</v>
      </c>
      <c r="H78" s="17" t="s">
        <v>31</v>
      </c>
      <c r="I78" s="17" t="s">
        <v>31</v>
      </c>
      <c r="J78" s="17" t="s">
        <v>31</v>
      </c>
      <c r="K78" s="17" t="s">
        <v>31</v>
      </c>
      <c r="L78" s="106"/>
      <c r="N78" s="129" t="s">
        <v>31</v>
      </c>
      <c r="O78" s="17" t="s">
        <v>31</v>
      </c>
      <c r="P78" s="17" t="s">
        <v>31</v>
      </c>
      <c r="Q78" s="17" t="s">
        <v>31</v>
      </c>
      <c r="R78" s="17" t="s">
        <v>31</v>
      </c>
      <c r="S78" s="17" t="s">
        <v>31</v>
      </c>
      <c r="T78" s="17" t="s">
        <v>31</v>
      </c>
      <c r="U78" s="17" t="s">
        <v>31</v>
      </c>
      <c r="V78" s="17" t="s">
        <v>31</v>
      </c>
      <c r="W78" s="17" t="s">
        <v>31</v>
      </c>
      <c r="X78" s="17" t="s">
        <v>31</v>
      </c>
      <c r="Y78" s="17" t="s">
        <v>31</v>
      </c>
      <c r="Z78" s="17" t="s">
        <v>31</v>
      </c>
      <c r="AA78" s="17" t="s">
        <v>31</v>
      </c>
      <c r="AB78" s="17" t="s">
        <v>31</v>
      </c>
      <c r="AC78" s="17" t="s">
        <v>31</v>
      </c>
      <c r="AD78" s="17" t="s">
        <v>31</v>
      </c>
      <c r="AE78" s="17" t="s">
        <v>31</v>
      </c>
      <c r="AF78" s="17" t="s">
        <v>31</v>
      </c>
      <c r="AG78" s="17" t="s">
        <v>31</v>
      </c>
      <c r="AH78" s="17" t="s">
        <v>31</v>
      </c>
      <c r="AI78" s="17" t="s">
        <v>31</v>
      </c>
      <c r="AJ78" s="17" t="s">
        <v>31</v>
      </c>
      <c r="AK78" s="17" t="s">
        <v>31</v>
      </c>
      <c r="AL78" s="17" t="s">
        <v>31</v>
      </c>
      <c r="AM78" s="17" t="s">
        <v>31</v>
      </c>
      <c r="AN78" s="17" t="s">
        <v>31</v>
      </c>
      <c r="AO78" s="17" t="s">
        <v>31</v>
      </c>
      <c r="AP78" s="17" t="s">
        <v>31</v>
      </c>
      <c r="AQ78" s="17" t="s">
        <v>31</v>
      </c>
      <c r="AR78" s="17" t="s">
        <v>31</v>
      </c>
      <c r="AS78" s="17" t="s">
        <v>31</v>
      </c>
      <c r="AT78" s="17" t="s">
        <v>31</v>
      </c>
      <c r="AU78" s="17" t="s">
        <v>31</v>
      </c>
      <c r="AV78" s="17" t="s">
        <v>31</v>
      </c>
    </row>
    <row r="79" spans="2:48" ht="15.75" thickBot="1" x14ac:dyDescent="0.3">
      <c r="B79" s="20" t="s">
        <v>33</v>
      </c>
      <c r="C79" s="20" t="s">
        <v>34</v>
      </c>
      <c r="D79" s="20" t="s">
        <v>35</v>
      </c>
      <c r="E79" s="20" t="s">
        <v>36</v>
      </c>
      <c r="F79" s="20" t="s">
        <v>36</v>
      </c>
      <c r="G79" s="20" t="s">
        <v>36</v>
      </c>
      <c r="H79" s="20" t="s">
        <v>36</v>
      </c>
      <c r="I79" s="20" t="s">
        <v>36</v>
      </c>
      <c r="J79" s="20" t="s">
        <v>36</v>
      </c>
      <c r="K79" s="20" t="s">
        <v>36</v>
      </c>
      <c r="L79" s="106"/>
      <c r="N79" s="22" t="s">
        <v>36</v>
      </c>
      <c r="O79" s="20" t="s">
        <v>36</v>
      </c>
      <c r="P79" s="20" t="s">
        <v>36</v>
      </c>
      <c r="Q79" s="20" t="s">
        <v>36</v>
      </c>
      <c r="R79" s="20" t="s">
        <v>36</v>
      </c>
      <c r="S79" s="20" t="s">
        <v>36</v>
      </c>
      <c r="T79" s="20" t="s">
        <v>36</v>
      </c>
      <c r="U79" s="20" t="s">
        <v>36</v>
      </c>
      <c r="V79" s="20" t="s">
        <v>36</v>
      </c>
      <c r="W79" s="20" t="s">
        <v>36</v>
      </c>
      <c r="X79" s="20" t="s">
        <v>36</v>
      </c>
      <c r="Y79" s="20" t="s">
        <v>36</v>
      </c>
      <c r="Z79" s="20" t="s">
        <v>36</v>
      </c>
      <c r="AA79" s="20" t="s">
        <v>36</v>
      </c>
      <c r="AB79" s="20" t="s">
        <v>36</v>
      </c>
      <c r="AC79" s="20" t="s">
        <v>36</v>
      </c>
      <c r="AD79" s="20" t="s">
        <v>36</v>
      </c>
      <c r="AE79" s="20" t="s">
        <v>36</v>
      </c>
      <c r="AF79" s="20" t="s">
        <v>36</v>
      </c>
      <c r="AG79" s="20" t="s">
        <v>36</v>
      </c>
      <c r="AH79" s="20" t="s">
        <v>36</v>
      </c>
      <c r="AI79" s="20" t="s">
        <v>36</v>
      </c>
      <c r="AJ79" s="20" t="s">
        <v>36</v>
      </c>
      <c r="AK79" s="20" t="s">
        <v>36</v>
      </c>
      <c r="AL79" s="20" t="s">
        <v>36</v>
      </c>
      <c r="AM79" s="20" t="s">
        <v>36</v>
      </c>
      <c r="AN79" s="20" t="s">
        <v>36</v>
      </c>
      <c r="AO79" s="20" t="s">
        <v>36</v>
      </c>
      <c r="AP79" s="20" t="s">
        <v>36</v>
      </c>
      <c r="AQ79" s="20" t="s">
        <v>36</v>
      </c>
      <c r="AR79" s="20" t="s">
        <v>36</v>
      </c>
      <c r="AS79" s="20" t="s">
        <v>36</v>
      </c>
      <c r="AT79" s="20" t="s">
        <v>36</v>
      </c>
      <c r="AU79" s="20" t="s">
        <v>36</v>
      </c>
      <c r="AV79" s="20" t="s">
        <v>36</v>
      </c>
    </row>
    <row r="80" spans="2:48" x14ac:dyDescent="0.25">
      <c r="B80" s="32" t="s">
        <v>40</v>
      </c>
      <c r="C80" s="33" t="s">
        <v>41</v>
      </c>
      <c r="D80" s="34" t="s">
        <v>36</v>
      </c>
      <c r="E80" s="35"/>
      <c r="F80" s="80">
        <f>(F5-E5)/E5</f>
        <v>-1.9278259114905386E-2</v>
      </c>
      <c r="G80" s="80">
        <f t="shared" ref="G80:K80" si="52">(G5-F5)/F5</f>
        <v>6.837681279776614E-2</v>
      </c>
      <c r="H80" s="80">
        <f t="shared" si="52"/>
        <v>9.572376133054962E-2</v>
      </c>
      <c r="I80" s="80">
        <f t="shared" si="52"/>
        <v>-1.9814829431775968E-2</v>
      </c>
      <c r="J80" s="80">
        <f t="shared" si="52"/>
        <v>0.21901924880090801</v>
      </c>
      <c r="K80" s="82">
        <f t="shared" si="52"/>
        <v>3.3811660635467623E-2</v>
      </c>
      <c r="L80" s="107"/>
      <c r="M80" s="25">
        <f>AVERAGE(F80:K80)</f>
        <v>6.297306583633501E-2</v>
      </c>
    </row>
    <row r="81" spans="2:48" x14ac:dyDescent="0.25">
      <c r="B81" s="14" t="s">
        <v>42</v>
      </c>
      <c r="C81" s="7" t="s">
        <v>43</v>
      </c>
      <c r="D81" s="9" t="s">
        <v>37</v>
      </c>
      <c r="E81" s="10"/>
      <c r="F81" s="81">
        <f>(F6-E6)/E6</f>
        <v>-2.3655342111788949E-2</v>
      </c>
      <c r="G81" s="81">
        <f t="shared" ref="G81:K81" si="53">(G6-F6)/F6</f>
        <v>8.5216451333993665E-2</v>
      </c>
      <c r="H81" s="81">
        <f t="shared" si="53"/>
        <v>8.8957395890680566E-2</v>
      </c>
      <c r="I81" s="81">
        <f t="shared" si="53"/>
        <v>-2.4973687057999731E-2</v>
      </c>
      <c r="J81" s="81">
        <f t="shared" si="53"/>
        <v>0.23141347248270228</v>
      </c>
      <c r="K81" s="83">
        <f t="shared" si="53"/>
        <v>7.8148983920147928E-3</v>
      </c>
      <c r="L81" s="108"/>
      <c r="M81" s="25">
        <f>AVERAGE(F81:K81)</f>
        <v>6.07955314882671E-2</v>
      </c>
      <c r="N81" s="192">
        <f>M81*0.95</f>
        <v>5.7755754913853742E-2</v>
      </c>
      <c r="O81" s="192">
        <f t="shared" ref="O81:AN81" si="54">N81*0.95</f>
        <v>5.4867967168161051E-2</v>
      </c>
      <c r="P81" s="192">
        <f t="shared" si="54"/>
        <v>5.2124568809752997E-2</v>
      </c>
      <c r="Q81" s="192">
        <f t="shared" si="54"/>
        <v>4.9518340369265341E-2</v>
      </c>
      <c r="R81" s="192">
        <f t="shared" si="54"/>
        <v>4.7042423350802075E-2</v>
      </c>
      <c r="S81" s="192">
        <f t="shared" si="54"/>
        <v>4.4690302183261969E-2</v>
      </c>
      <c r="T81" s="192">
        <f t="shared" si="54"/>
        <v>4.2455787074098868E-2</v>
      </c>
      <c r="U81" s="192">
        <f t="shared" si="54"/>
        <v>4.0332997720393921E-2</v>
      </c>
      <c r="V81" s="192">
        <f t="shared" si="54"/>
        <v>3.8316347834374223E-2</v>
      </c>
      <c r="W81" s="192">
        <f t="shared" si="54"/>
        <v>3.640053044265551E-2</v>
      </c>
      <c r="X81" s="192">
        <f t="shared" si="54"/>
        <v>3.4580503920522733E-2</v>
      </c>
      <c r="Y81" s="192">
        <f t="shared" si="54"/>
        <v>3.2851478724496598E-2</v>
      </c>
      <c r="Z81" s="192">
        <f t="shared" si="54"/>
        <v>3.1208904788271766E-2</v>
      </c>
      <c r="AA81" s="192">
        <f t="shared" si="54"/>
        <v>2.9648459548858176E-2</v>
      </c>
      <c r="AB81" s="192">
        <f t="shared" si="54"/>
        <v>2.8166036571415268E-2</v>
      </c>
      <c r="AC81" s="192">
        <f t="shared" si="54"/>
        <v>2.6757734742844503E-2</v>
      </c>
      <c r="AD81" s="192">
        <f t="shared" si="54"/>
        <v>2.5419848005702277E-2</v>
      </c>
      <c r="AE81" s="192">
        <f t="shared" si="54"/>
        <v>2.4148855605417161E-2</v>
      </c>
      <c r="AF81" s="192">
        <f t="shared" si="54"/>
        <v>2.2941412825146303E-2</v>
      </c>
      <c r="AG81" s="192">
        <f t="shared" si="54"/>
        <v>2.1794342183888989E-2</v>
      </c>
      <c r="AH81" s="192">
        <f t="shared" si="54"/>
        <v>2.070462507469454E-2</v>
      </c>
      <c r="AI81" s="192">
        <f t="shared" si="54"/>
        <v>1.9669393820959811E-2</v>
      </c>
      <c r="AJ81" s="192">
        <f t="shared" si="54"/>
        <v>1.868592412991182E-2</v>
      </c>
      <c r="AK81" s="192">
        <f t="shared" si="54"/>
        <v>1.7751627923416228E-2</v>
      </c>
      <c r="AL81" s="192">
        <f t="shared" si="54"/>
        <v>1.6864046527245415E-2</v>
      </c>
      <c r="AM81" s="192">
        <f t="shared" si="54"/>
        <v>1.6020844200883143E-2</v>
      </c>
      <c r="AN81" s="192">
        <f t="shared" si="54"/>
        <v>1.5219801990838985E-2</v>
      </c>
      <c r="AO81" s="192">
        <f>AN81*0.95</f>
        <v>1.4458811891297035E-2</v>
      </c>
      <c r="AP81" s="192">
        <f t="shared" ref="AP81:AV81" si="55">AO81*0.95</f>
        <v>1.3735871296732182E-2</v>
      </c>
      <c r="AQ81" s="192">
        <f t="shared" si="55"/>
        <v>1.3049077731895573E-2</v>
      </c>
      <c r="AR81" s="192">
        <f t="shared" si="55"/>
        <v>1.2396623845300794E-2</v>
      </c>
      <c r="AS81" s="192">
        <f t="shared" si="55"/>
        <v>1.1776792653035753E-2</v>
      </c>
      <c r="AT81" s="192">
        <f t="shared" si="55"/>
        <v>1.1187953020383966E-2</v>
      </c>
      <c r="AU81" s="192">
        <f t="shared" si="55"/>
        <v>1.0628555369364768E-2</v>
      </c>
      <c r="AV81" s="192">
        <f t="shared" si="55"/>
        <v>1.0097127600896528E-2</v>
      </c>
    </row>
    <row r="82" spans="2:48" x14ac:dyDescent="0.25">
      <c r="B82" s="14" t="s">
        <v>44</v>
      </c>
      <c r="C82" s="7" t="s">
        <v>45</v>
      </c>
      <c r="D82" s="9" t="s">
        <v>38</v>
      </c>
      <c r="E82" s="10"/>
      <c r="F82" s="81">
        <f t="shared" ref="F82:K82" si="56">(F7-E7)/E7</f>
        <v>1.8826415615318153E-2</v>
      </c>
      <c r="G82" s="81">
        <f t="shared" si="56"/>
        <v>-7.2107942697400243E-2</v>
      </c>
      <c r="H82" s="81">
        <f t="shared" si="56"/>
        <v>0.1617430432156744</v>
      </c>
      <c r="I82" s="81">
        <f t="shared" si="56"/>
        <v>2.7366448217132792E-2</v>
      </c>
      <c r="J82" s="81">
        <f t="shared" si="56"/>
        <v>0.11144051155987109</v>
      </c>
      <c r="K82" s="83">
        <f t="shared" si="56"/>
        <v>0.28381398873461955</v>
      </c>
      <c r="L82" s="108"/>
      <c r="M82" s="25">
        <f>AVERAGE(F82:K82)</f>
        <v>8.8513744107535944E-2</v>
      </c>
      <c r="N82" s="192">
        <f>M82*0.95</f>
        <v>8.4088056902159147E-2</v>
      </c>
      <c r="O82" s="192">
        <f t="shared" ref="O82:AN82" si="57">N82*0.95</f>
        <v>7.9883654057051182E-2</v>
      </c>
      <c r="P82" s="192">
        <f t="shared" si="57"/>
        <v>7.5889471354198615E-2</v>
      </c>
      <c r="Q82" s="192">
        <f t="shared" si="57"/>
        <v>7.2094997786488688E-2</v>
      </c>
      <c r="R82" s="192">
        <f t="shared" si="57"/>
        <v>6.849024789716425E-2</v>
      </c>
      <c r="S82" s="192">
        <f t="shared" si="57"/>
        <v>6.506573550230603E-2</v>
      </c>
      <c r="T82" s="192">
        <f t="shared" si="57"/>
        <v>6.1812448727190723E-2</v>
      </c>
      <c r="U82" s="192">
        <f t="shared" si="57"/>
        <v>5.8721826290831183E-2</v>
      </c>
      <c r="V82" s="192">
        <f t="shared" si="57"/>
        <v>5.5785734976289622E-2</v>
      </c>
      <c r="W82" s="192">
        <f t="shared" si="57"/>
        <v>5.2996448227475138E-2</v>
      </c>
      <c r="X82" s="192">
        <f t="shared" si="57"/>
        <v>5.034662581610138E-2</v>
      </c>
      <c r="Y82" s="192">
        <f t="shared" si="57"/>
        <v>4.7829294525296308E-2</v>
      </c>
      <c r="Z82" s="192">
        <f t="shared" si="57"/>
        <v>4.5437829799031493E-2</v>
      </c>
      <c r="AA82" s="192">
        <f t="shared" si="57"/>
        <v>4.3165938309079915E-2</v>
      </c>
      <c r="AB82" s="192">
        <f t="shared" si="57"/>
        <v>4.1007641393625921E-2</v>
      </c>
      <c r="AC82" s="192">
        <f t="shared" si="57"/>
        <v>3.8957259323944622E-2</v>
      </c>
      <c r="AD82" s="192">
        <f t="shared" si="57"/>
        <v>3.7009396357747387E-2</v>
      </c>
      <c r="AE82" s="192">
        <f t="shared" si="57"/>
        <v>3.5158926539860018E-2</v>
      </c>
      <c r="AF82" s="192">
        <f t="shared" si="57"/>
        <v>3.3400980212867012E-2</v>
      </c>
      <c r="AG82" s="192">
        <f t="shared" si="57"/>
        <v>3.1730931202223658E-2</v>
      </c>
      <c r="AH82" s="192">
        <f t="shared" si="57"/>
        <v>3.0144384642112474E-2</v>
      </c>
      <c r="AI82" s="192">
        <f t="shared" si="57"/>
        <v>2.8637165410006851E-2</v>
      </c>
      <c r="AJ82" s="192">
        <f t="shared" si="57"/>
        <v>2.7205307139506505E-2</v>
      </c>
      <c r="AK82" s="192">
        <f t="shared" si="57"/>
        <v>2.5845041782531178E-2</v>
      </c>
      <c r="AL82" s="192">
        <f t="shared" si="57"/>
        <v>2.4552789693404617E-2</v>
      </c>
      <c r="AM82" s="192">
        <f t="shared" si="57"/>
        <v>2.3325150208734383E-2</v>
      </c>
      <c r="AN82" s="192">
        <f t="shared" si="57"/>
        <v>2.2158892698297662E-2</v>
      </c>
      <c r="AO82" s="192">
        <f>AN82*0.95</f>
        <v>2.1050948063382778E-2</v>
      </c>
      <c r="AP82" s="192">
        <f t="shared" ref="AP82:AV82" si="58">AO82*0.95</f>
        <v>1.9998400660213637E-2</v>
      </c>
      <c r="AQ82" s="192">
        <f t="shared" si="58"/>
        <v>1.8998480627202954E-2</v>
      </c>
      <c r="AR82" s="192">
        <f t="shared" si="58"/>
        <v>1.8048556595842806E-2</v>
      </c>
      <c r="AS82" s="192">
        <f t="shared" si="58"/>
        <v>1.7146128766050664E-2</v>
      </c>
      <c r="AT82" s="192">
        <f t="shared" si="58"/>
        <v>1.6288822327748129E-2</v>
      </c>
      <c r="AU82" s="192">
        <f t="shared" si="58"/>
        <v>1.5474381211360721E-2</v>
      </c>
      <c r="AV82" s="192">
        <f t="shared" si="58"/>
        <v>1.4700662150792684E-2</v>
      </c>
    </row>
    <row r="83" spans="2:48" x14ac:dyDescent="0.25">
      <c r="B83" s="14" t="s">
        <v>258</v>
      </c>
      <c r="C83" s="7" t="s">
        <v>259</v>
      </c>
      <c r="D83" s="9" t="s">
        <v>39</v>
      </c>
      <c r="E83" s="10"/>
      <c r="F83" s="81"/>
      <c r="G83" s="81"/>
      <c r="H83" s="81"/>
      <c r="I83" s="81"/>
      <c r="J83" s="81"/>
      <c r="K83" s="83"/>
      <c r="L83" s="108"/>
      <c r="M83" s="25"/>
    </row>
    <row r="84" spans="2:48" ht="15.75" thickBot="1" x14ac:dyDescent="0.3">
      <c r="B84" s="15" t="s">
        <v>46</v>
      </c>
      <c r="C84" s="37" t="s">
        <v>47</v>
      </c>
      <c r="D84" s="38" t="s">
        <v>48</v>
      </c>
      <c r="E84" s="12"/>
      <c r="F84" s="84"/>
      <c r="G84" s="84"/>
      <c r="H84" s="84"/>
      <c r="I84" s="84"/>
      <c r="J84" s="84"/>
      <c r="K84" s="85"/>
      <c r="L84" s="108"/>
      <c r="M84" s="25"/>
    </row>
    <row r="85" spans="2:48" x14ac:dyDescent="0.25">
      <c r="B85" s="32" t="s">
        <v>49</v>
      </c>
      <c r="C85" s="33" t="s">
        <v>50</v>
      </c>
      <c r="D85" s="34" t="s">
        <v>51</v>
      </c>
      <c r="E85" s="35"/>
      <c r="F85" s="80">
        <f>(F10-E10)/E10</f>
        <v>9.6338839784248675E-2</v>
      </c>
      <c r="G85" s="80">
        <f t="shared" ref="G85:K85" si="59">(G10-F10)/F10</f>
        <v>-9.9597395202323163E-2</v>
      </c>
      <c r="H85" s="80">
        <f t="shared" si="59"/>
        <v>0.13525472038844796</v>
      </c>
      <c r="I85" s="80">
        <f t="shared" si="59"/>
        <v>0.12340528864291833</v>
      </c>
      <c r="J85" s="80">
        <f t="shared" si="59"/>
        <v>0.12480370298709281</v>
      </c>
      <c r="K85" s="80">
        <f t="shared" si="59"/>
        <v>6.2259411700751582E-2</v>
      </c>
      <c r="L85" s="107"/>
      <c r="M85" s="25">
        <f t="shared" ref="M85:M89" si="60">AVERAGE(F85:K85)</f>
        <v>7.3744094716856043E-2</v>
      </c>
      <c r="N85" s="192">
        <f>M85*0.95</f>
        <v>7.005688998101324E-2</v>
      </c>
      <c r="O85" s="192">
        <f t="shared" ref="O85:AV89" si="61">N85*0.95</f>
        <v>6.6554045481962573E-2</v>
      </c>
      <c r="P85" s="192">
        <f t="shared" si="61"/>
        <v>6.3226343207864438E-2</v>
      </c>
      <c r="Q85" s="192">
        <f t="shared" si="61"/>
        <v>6.0065026047471215E-2</v>
      </c>
      <c r="R85" s="192">
        <f t="shared" si="61"/>
        <v>5.7061774745097653E-2</v>
      </c>
      <c r="S85" s="192">
        <f t="shared" si="61"/>
        <v>5.4208686007842767E-2</v>
      </c>
      <c r="T85" s="192">
        <f t="shared" si="61"/>
        <v>5.1498251707450628E-2</v>
      </c>
      <c r="U85" s="192">
        <f t="shared" si="61"/>
        <v>4.8923339122078094E-2</v>
      </c>
      <c r="V85" s="192">
        <f t="shared" si="61"/>
        <v>4.647717216597419E-2</v>
      </c>
      <c r="W85" s="192">
        <f t="shared" si="61"/>
        <v>4.4153313557675482E-2</v>
      </c>
      <c r="X85" s="192">
        <f t="shared" si="61"/>
        <v>4.1945647879791707E-2</v>
      </c>
      <c r="Y85" s="192">
        <f t="shared" si="61"/>
        <v>3.9848365485802117E-2</v>
      </c>
      <c r="Z85" s="192">
        <f t="shared" si="61"/>
        <v>3.785594721151201E-2</v>
      </c>
      <c r="AA85" s="192">
        <f t="shared" si="61"/>
        <v>3.5963149850936411E-2</v>
      </c>
      <c r="AB85" s="192">
        <f t="shared" si="61"/>
        <v>3.4164992358389587E-2</v>
      </c>
      <c r="AC85" s="192">
        <f t="shared" si="61"/>
        <v>3.2456742740470106E-2</v>
      </c>
      <c r="AD85" s="192">
        <f t="shared" si="61"/>
        <v>3.08339056034466E-2</v>
      </c>
      <c r="AE85" s="192">
        <f t="shared" si="61"/>
        <v>2.9292210323274268E-2</v>
      </c>
      <c r="AF85" s="192">
        <f t="shared" si="61"/>
        <v>2.7827599807110553E-2</v>
      </c>
      <c r="AG85" s="192">
        <f t="shared" si="61"/>
        <v>2.6436219816755025E-2</v>
      </c>
      <c r="AH85" s="192">
        <f t="shared" si="61"/>
        <v>2.5114408825917273E-2</v>
      </c>
      <c r="AI85" s="192">
        <f t="shared" si="61"/>
        <v>2.3858688384621407E-2</v>
      </c>
      <c r="AJ85" s="192">
        <f t="shared" si="61"/>
        <v>2.2665753965390334E-2</v>
      </c>
      <c r="AK85" s="192">
        <f t="shared" si="61"/>
        <v>2.1532466267120815E-2</v>
      </c>
      <c r="AL85" s="192">
        <f t="shared" si="61"/>
        <v>2.0455842953764774E-2</v>
      </c>
      <c r="AM85" s="192">
        <f t="shared" si="61"/>
        <v>1.9433050806076536E-2</v>
      </c>
      <c r="AN85" s="192">
        <f t="shared" si="61"/>
        <v>1.846139826577271E-2</v>
      </c>
      <c r="AO85" s="192">
        <f t="shared" si="61"/>
        <v>1.7538328352484072E-2</v>
      </c>
      <c r="AP85" s="192">
        <f t="shared" si="61"/>
        <v>1.6661411934859868E-2</v>
      </c>
      <c r="AQ85" s="192">
        <f t="shared" si="61"/>
        <v>1.5828341338116874E-2</v>
      </c>
      <c r="AR85" s="192">
        <f t="shared" si="61"/>
        <v>1.5036924271211029E-2</v>
      </c>
      <c r="AS85" s="192">
        <f t="shared" si="61"/>
        <v>1.4285078057650478E-2</v>
      </c>
      <c r="AT85" s="192">
        <f t="shared" si="61"/>
        <v>1.3570824154767954E-2</v>
      </c>
      <c r="AU85" s="192">
        <f t="shared" si="61"/>
        <v>1.2892282947029555E-2</v>
      </c>
      <c r="AV85" s="192">
        <f t="shared" si="61"/>
        <v>1.2247668799678077E-2</v>
      </c>
    </row>
    <row r="86" spans="2:48" x14ac:dyDescent="0.25">
      <c r="B86" s="14" t="s">
        <v>52</v>
      </c>
      <c r="C86" s="7" t="s">
        <v>53</v>
      </c>
      <c r="D86" s="9" t="s">
        <v>54</v>
      </c>
      <c r="E86" s="10"/>
      <c r="F86" s="81">
        <f>(F11-E11)/E11</f>
        <v>9.6405122467237217E-2</v>
      </c>
      <c r="G86" s="81">
        <f t="shared" ref="G86:K86" si="62">(G11-F11)/F11</f>
        <v>-0.15709645971874991</v>
      </c>
      <c r="H86" s="81">
        <f t="shared" si="62"/>
        <v>0.11533083481509898</v>
      </c>
      <c r="I86" s="81">
        <f t="shared" si="62"/>
        <v>0.10916351294659057</v>
      </c>
      <c r="J86" s="81">
        <f t="shared" si="62"/>
        <v>-2.14814906057894E-2</v>
      </c>
      <c r="K86" s="81">
        <f t="shared" si="62"/>
        <v>0.10604476446631926</v>
      </c>
      <c r="L86" s="108"/>
      <c r="M86" s="25">
        <f t="shared" si="60"/>
        <v>4.139438072845112E-2</v>
      </c>
      <c r="N86" s="192">
        <f t="shared" ref="N86:AC91" si="63">M86*0.95</f>
        <v>3.9324661692028563E-2</v>
      </c>
      <c r="O86" s="192">
        <f t="shared" si="63"/>
        <v>3.7358428607427135E-2</v>
      </c>
      <c r="P86" s="192">
        <f t="shared" si="63"/>
        <v>3.5490507177055777E-2</v>
      </c>
      <c r="Q86" s="192">
        <f t="shared" si="63"/>
        <v>3.3715981818202984E-2</v>
      </c>
      <c r="R86" s="192">
        <f t="shared" si="63"/>
        <v>3.2030182727292834E-2</v>
      </c>
      <c r="S86" s="192">
        <f t="shared" si="63"/>
        <v>3.0428673590928192E-2</v>
      </c>
      <c r="T86" s="192">
        <f t="shared" si="63"/>
        <v>2.890723991138178E-2</v>
      </c>
      <c r="U86" s="192">
        <f t="shared" si="63"/>
        <v>2.7461877915812689E-2</v>
      </c>
      <c r="V86" s="192">
        <f t="shared" si="63"/>
        <v>2.6088784020022054E-2</v>
      </c>
      <c r="W86" s="192">
        <f t="shared" si="63"/>
        <v>2.4784344819020952E-2</v>
      </c>
      <c r="X86" s="192">
        <f t="shared" si="63"/>
        <v>2.3545127578069903E-2</v>
      </c>
      <c r="Y86" s="192">
        <f t="shared" si="63"/>
        <v>2.2367871199166407E-2</v>
      </c>
      <c r="Z86" s="192">
        <f t="shared" si="63"/>
        <v>2.1249477639208085E-2</v>
      </c>
      <c r="AA86" s="192">
        <f t="shared" si="63"/>
        <v>2.018700375724768E-2</v>
      </c>
      <c r="AB86" s="192">
        <f t="shared" si="63"/>
        <v>1.9177653569385295E-2</v>
      </c>
      <c r="AC86" s="192">
        <f t="shared" si="63"/>
        <v>1.8218770890916031E-2</v>
      </c>
      <c r="AD86" s="192">
        <f t="shared" si="61"/>
        <v>1.730783234637023E-2</v>
      </c>
      <c r="AE86" s="192">
        <f t="shared" si="61"/>
        <v>1.6442440729051717E-2</v>
      </c>
      <c r="AF86" s="192">
        <f t="shared" si="61"/>
        <v>1.562031869259913E-2</v>
      </c>
      <c r="AG86" s="192">
        <f t="shared" si="61"/>
        <v>1.4839302757969172E-2</v>
      </c>
      <c r="AH86" s="192">
        <f t="shared" si="61"/>
        <v>1.4097337620070713E-2</v>
      </c>
      <c r="AI86" s="192">
        <f t="shared" si="61"/>
        <v>1.3392470739067177E-2</v>
      </c>
      <c r="AJ86" s="192">
        <f t="shared" si="61"/>
        <v>1.2722847202113818E-2</v>
      </c>
      <c r="AK86" s="192">
        <f t="shared" si="61"/>
        <v>1.2086704842008127E-2</v>
      </c>
      <c r="AL86" s="192">
        <f t="shared" si="61"/>
        <v>1.148236959990772E-2</v>
      </c>
      <c r="AM86" s="192">
        <f t="shared" si="61"/>
        <v>1.0908251119912334E-2</v>
      </c>
      <c r="AN86" s="192">
        <f t="shared" si="61"/>
        <v>1.0362838563916716E-2</v>
      </c>
      <c r="AO86" s="192">
        <f t="shared" si="61"/>
        <v>9.8446966357208805E-3</v>
      </c>
      <c r="AP86" s="192">
        <f t="shared" si="61"/>
        <v>9.3524618039348365E-3</v>
      </c>
      <c r="AQ86" s="192">
        <f t="shared" si="61"/>
        <v>8.8848387137380937E-3</v>
      </c>
      <c r="AR86" s="192">
        <f t="shared" si="61"/>
        <v>8.4405967780511893E-3</v>
      </c>
      <c r="AS86" s="192">
        <f t="shared" si="61"/>
        <v>8.0185669391486299E-3</v>
      </c>
      <c r="AT86" s="192">
        <f t="shared" si="61"/>
        <v>7.6176385921911983E-3</v>
      </c>
      <c r="AU86" s="192">
        <f t="shared" si="61"/>
        <v>7.2367566625816384E-3</v>
      </c>
      <c r="AV86" s="192">
        <f t="shared" si="61"/>
        <v>6.8749188294525559E-3</v>
      </c>
    </row>
    <row r="87" spans="2:48" x14ac:dyDescent="0.25">
      <c r="B87" s="14" t="s">
        <v>55</v>
      </c>
      <c r="C87" s="7" t="s">
        <v>56</v>
      </c>
      <c r="D87" s="9" t="s">
        <v>57</v>
      </c>
      <c r="E87" s="10"/>
      <c r="F87" s="81">
        <f t="shared" ref="F87:K87" si="64">(F12-E12)/E12</f>
        <v>0.11994403745063269</v>
      </c>
      <c r="G87" s="81">
        <f t="shared" si="64"/>
        <v>-0.17450972535716033</v>
      </c>
      <c r="H87" s="81">
        <f t="shared" si="64"/>
        <v>-0.25441698018776759</v>
      </c>
      <c r="I87" s="81">
        <f t="shared" si="64"/>
        <v>-0.50691011569181443</v>
      </c>
      <c r="J87" s="81">
        <f t="shared" si="64"/>
        <v>0.21905292806008694</v>
      </c>
      <c r="K87" s="81">
        <f t="shared" si="64"/>
        <v>0.81102136692482807</v>
      </c>
      <c r="L87" s="108"/>
      <c r="M87" s="25">
        <f t="shared" si="60"/>
        <v>3.5696918533134225E-2</v>
      </c>
      <c r="N87" s="192">
        <f t="shared" si="63"/>
        <v>3.3912072606477515E-2</v>
      </c>
      <c r="O87" s="192">
        <f t="shared" si="61"/>
        <v>3.2216468976153635E-2</v>
      </c>
      <c r="P87" s="192">
        <f t="shared" si="61"/>
        <v>3.0605645527345952E-2</v>
      </c>
      <c r="Q87" s="192">
        <f t="shared" si="61"/>
        <v>2.9075363250978654E-2</v>
      </c>
      <c r="R87" s="192">
        <f t="shared" si="61"/>
        <v>2.7621595088429721E-2</v>
      </c>
      <c r="S87" s="192">
        <f t="shared" si="61"/>
        <v>2.6240515334008233E-2</v>
      </c>
      <c r="T87" s="192">
        <f t="shared" si="61"/>
        <v>2.492848956730782E-2</v>
      </c>
      <c r="U87" s="192">
        <f t="shared" si="61"/>
        <v>2.3682065088942428E-2</v>
      </c>
      <c r="V87" s="192">
        <f t="shared" si="61"/>
        <v>2.2497961834495307E-2</v>
      </c>
      <c r="W87" s="192">
        <f t="shared" si="61"/>
        <v>2.1373063742770541E-2</v>
      </c>
      <c r="X87" s="192">
        <f t="shared" si="61"/>
        <v>2.0304410555632011E-2</v>
      </c>
      <c r="Y87" s="192">
        <f t="shared" si="61"/>
        <v>1.9289190027850411E-2</v>
      </c>
      <c r="Z87" s="192">
        <f t="shared" si="61"/>
        <v>1.8324730526457889E-2</v>
      </c>
      <c r="AA87" s="192">
        <f t="shared" si="61"/>
        <v>1.7408494000134993E-2</v>
      </c>
      <c r="AB87" s="192">
        <f t="shared" si="61"/>
        <v>1.6538069300128241E-2</v>
      </c>
      <c r="AC87" s="192">
        <f t="shared" si="61"/>
        <v>1.5711165835121828E-2</v>
      </c>
      <c r="AD87" s="192">
        <f t="shared" si="61"/>
        <v>1.4925607543365737E-2</v>
      </c>
      <c r="AE87" s="192">
        <f t="shared" si="61"/>
        <v>1.4179327166197448E-2</v>
      </c>
      <c r="AF87" s="192">
        <f t="shared" si="61"/>
        <v>1.3470360807887575E-2</v>
      </c>
      <c r="AG87" s="192">
        <f t="shared" si="61"/>
        <v>1.2796842767493197E-2</v>
      </c>
      <c r="AH87" s="192">
        <f t="shared" si="61"/>
        <v>1.2157000629118536E-2</v>
      </c>
      <c r="AI87" s="192">
        <f t="shared" si="61"/>
        <v>1.1549150597662608E-2</v>
      </c>
      <c r="AJ87" s="192">
        <f t="shared" si="61"/>
        <v>1.0971693067779478E-2</v>
      </c>
      <c r="AK87" s="192">
        <f t="shared" si="61"/>
        <v>1.0423108414390503E-2</v>
      </c>
      <c r="AL87" s="192">
        <f t="shared" si="61"/>
        <v>9.9019529936709774E-3</v>
      </c>
      <c r="AM87" s="192">
        <f t="shared" si="61"/>
        <v>9.4068553439874275E-3</v>
      </c>
      <c r="AN87" s="192">
        <f t="shared" si="61"/>
        <v>8.9365125767880554E-3</v>
      </c>
      <c r="AO87" s="192">
        <f t="shared" si="61"/>
        <v>8.4896869479486516E-3</v>
      </c>
      <c r="AP87" s="192">
        <f t="shared" si="61"/>
        <v>8.0652026005512186E-3</v>
      </c>
      <c r="AQ87" s="192">
        <f t="shared" si="61"/>
        <v>7.6619424705236571E-3</v>
      </c>
      <c r="AR87" s="192">
        <f t="shared" si="61"/>
        <v>7.2788453469974741E-3</v>
      </c>
      <c r="AS87" s="192">
        <f t="shared" si="61"/>
        <v>6.9149030796476002E-3</v>
      </c>
      <c r="AT87" s="192">
        <f t="shared" si="61"/>
        <v>6.5691579256652198E-3</v>
      </c>
      <c r="AU87" s="192">
        <f t="shared" si="61"/>
        <v>6.2407000293819587E-3</v>
      </c>
      <c r="AV87" s="192">
        <f t="shared" si="61"/>
        <v>5.9286650279128609E-3</v>
      </c>
    </row>
    <row r="88" spans="2:48" x14ac:dyDescent="0.25">
      <c r="B88" s="14" t="s">
        <v>58</v>
      </c>
      <c r="C88" s="7" t="s">
        <v>59</v>
      </c>
      <c r="D88" s="9" t="s">
        <v>60</v>
      </c>
      <c r="E88" s="10"/>
      <c r="F88" s="81">
        <f t="shared" ref="F88:H88" si="65">(F13-E13)/E13</f>
        <v>-0.28892595889159389</v>
      </c>
      <c r="G88" s="81">
        <f t="shared" si="65"/>
        <v>0.35289680269909568</v>
      </c>
      <c r="H88" s="81">
        <f t="shared" si="65"/>
        <v>-0.97223107276782439</v>
      </c>
      <c r="I88" s="81"/>
      <c r="J88" s="81"/>
      <c r="K88" s="81"/>
      <c r="L88" s="108"/>
      <c r="M88" s="25">
        <f t="shared" si="60"/>
        <v>-0.30275340965344083</v>
      </c>
      <c r="N88" s="192">
        <f>M85*0.95</f>
        <v>7.005688998101324E-2</v>
      </c>
      <c r="O88" s="192">
        <f t="shared" ref="O88:AV88" si="66">N85*0.95</f>
        <v>6.6554045481962573E-2</v>
      </c>
      <c r="P88" s="192">
        <f t="shared" si="66"/>
        <v>6.3226343207864438E-2</v>
      </c>
      <c r="Q88" s="192">
        <f t="shared" si="66"/>
        <v>6.0065026047471215E-2</v>
      </c>
      <c r="R88" s="192">
        <f t="shared" si="66"/>
        <v>5.7061774745097653E-2</v>
      </c>
      <c r="S88" s="192">
        <f t="shared" si="66"/>
        <v>5.4208686007842767E-2</v>
      </c>
      <c r="T88" s="192">
        <f t="shared" si="66"/>
        <v>5.1498251707450628E-2</v>
      </c>
      <c r="U88" s="192">
        <f t="shared" si="66"/>
        <v>4.8923339122078094E-2</v>
      </c>
      <c r="V88" s="192">
        <f t="shared" si="66"/>
        <v>4.647717216597419E-2</v>
      </c>
      <c r="W88" s="192">
        <f t="shared" si="66"/>
        <v>4.4153313557675482E-2</v>
      </c>
      <c r="X88" s="192">
        <f t="shared" si="66"/>
        <v>4.1945647879791707E-2</v>
      </c>
      <c r="Y88" s="192">
        <f t="shared" si="66"/>
        <v>3.9848365485802117E-2</v>
      </c>
      <c r="Z88" s="192">
        <f t="shared" si="66"/>
        <v>3.785594721151201E-2</v>
      </c>
      <c r="AA88" s="192">
        <f t="shared" si="66"/>
        <v>3.5963149850936411E-2</v>
      </c>
      <c r="AB88" s="192">
        <f t="shared" si="66"/>
        <v>3.4164992358389587E-2</v>
      </c>
      <c r="AC88" s="192">
        <f t="shared" si="66"/>
        <v>3.2456742740470106E-2</v>
      </c>
      <c r="AD88" s="192">
        <f t="shared" si="66"/>
        <v>3.08339056034466E-2</v>
      </c>
      <c r="AE88" s="192">
        <f t="shared" si="66"/>
        <v>2.9292210323274268E-2</v>
      </c>
      <c r="AF88" s="192">
        <f t="shared" si="66"/>
        <v>2.7827599807110553E-2</v>
      </c>
      <c r="AG88" s="192">
        <f t="shared" si="66"/>
        <v>2.6436219816755025E-2</v>
      </c>
      <c r="AH88" s="192">
        <f t="shared" si="66"/>
        <v>2.5114408825917273E-2</v>
      </c>
      <c r="AI88" s="192">
        <f t="shared" si="66"/>
        <v>2.3858688384621407E-2</v>
      </c>
      <c r="AJ88" s="192">
        <f t="shared" si="66"/>
        <v>2.2665753965390334E-2</v>
      </c>
      <c r="AK88" s="192">
        <f t="shared" si="66"/>
        <v>2.1532466267120815E-2</v>
      </c>
      <c r="AL88" s="192">
        <f t="shared" si="66"/>
        <v>2.0455842953764774E-2</v>
      </c>
      <c r="AM88" s="192">
        <f t="shared" si="66"/>
        <v>1.9433050806076536E-2</v>
      </c>
      <c r="AN88" s="192">
        <f t="shared" si="66"/>
        <v>1.846139826577271E-2</v>
      </c>
      <c r="AO88" s="192">
        <f t="shared" si="66"/>
        <v>1.7538328352484072E-2</v>
      </c>
      <c r="AP88" s="192">
        <f t="shared" si="66"/>
        <v>1.6661411934859868E-2</v>
      </c>
      <c r="AQ88" s="192">
        <f t="shared" si="66"/>
        <v>1.5828341338116874E-2</v>
      </c>
      <c r="AR88" s="192">
        <f t="shared" si="66"/>
        <v>1.5036924271211029E-2</v>
      </c>
      <c r="AS88" s="192">
        <f t="shared" si="66"/>
        <v>1.4285078057650478E-2</v>
      </c>
      <c r="AT88" s="192">
        <f t="shared" si="66"/>
        <v>1.3570824154767954E-2</v>
      </c>
      <c r="AU88" s="192">
        <f t="shared" si="66"/>
        <v>1.2892282947029555E-2</v>
      </c>
      <c r="AV88" s="192">
        <f t="shared" si="66"/>
        <v>1.2247668799678077E-2</v>
      </c>
    </row>
    <row r="89" spans="2:48" ht="15.75" thickBot="1" x14ac:dyDescent="0.3">
      <c r="B89" s="42" t="s">
        <v>61</v>
      </c>
      <c r="C89" s="43" t="s">
        <v>62</v>
      </c>
      <c r="D89" s="44" t="s">
        <v>63</v>
      </c>
      <c r="E89" s="24"/>
      <c r="F89" s="81">
        <f t="shared" ref="F89:K89" si="67">(F14-E14)/E14</f>
        <v>9.6494512457477907E-2</v>
      </c>
      <c r="G89" s="81">
        <f t="shared" si="67"/>
        <v>-4.9915231061722312E-2</v>
      </c>
      <c r="H89" s="81">
        <f t="shared" si="67"/>
        <v>0.16033452649825189</v>
      </c>
      <c r="I89" s="81">
        <f t="shared" si="67"/>
        <v>0.14215590747989204</v>
      </c>
      <c r="J89" s="81">
        <f t="shared" si="67"/>
        <v>0.22636825558958396</v>
      </c>
      <c r="K89" s="81">
        <f t="shared" si="67"/>
        <v>3.3557943243906221E-2</v>
      </c>
      <c r="L89" s="108"/>
      <c r="M89" s="25">
        <f t="shared" si="60"/>
        <v>0.10149931903456495</v>
      </c>
      <c r="N89" s="192">
        <f t="shared" si="63"/>
        <v>9.64243530828367E-2</v>
      </c>
      <c r="O89" s="192">
        <f t="shared" si="61"/>
        <v>9.160313542869486E-2</v>
      </c>
      <c r="P89" s="192">
        <f t="shared" si="61"/>
        <v>8.7022978657260108E-2</v>
      </c>
      <c r="Q89" s="192">
        <f t="shared" si="61"/>
        <v>8.26718297243971E-2</v>
      </c>
      <c r="R89" s="192">
        <f t="shared" si="61"/>
        <v>7.8538238238177238E-2</v>
      </c>
      <c r="S89" s="192">
        <f t="shared" si="61"/>
        <v>7.4611326326268379E-2</v>
      </c>
      <c r="T89" s="192">
        <f t="shared" si="61"/>
        <v>7.0880760009954955E-2</v>
      </c>
      <c r="U89" s="192">
        <f t="shared" si="61"/>
        <v>6.7336722009457201E-2</v>
      </c>
      <c r="V89" s="192">
        <f t="shared" si="61"/>
        <v>6.3969885908984336E-2</v>
      </c>
      <c r="W89" s="192">
        <f t="shared" si="61"/>
        <v>6.077139161353512E-2</v>
      </c>
      <c r="X89" s="192">
        <f t="shared" si="61"/>
        <v>5.7732822032858358E-2</v>
      </c>
      <c r="Y89" s="192">
        <f t="shared" si="61"/>
        <v>5.4846180931215439E-2</v>
      </c>
      <c r="Z89" s="192">
        <f t="shared" si="61"/>
        <v>5.2103871884654665E-2</v>
      </c>
      <c r="AA89" s="192">
        <f t="shared" si="61"/>
        <v>4.9498678290421927E-2</v>
      </c>
      <c r="AB89" s="192">
        <f t="shared" si="61"/>
        <v>4.7023744375900831E-2</v>
      </c>
      <c r="AC89" s="192">
        <f t="shared" si="61"/>
        <v>4.4672557157105788E-2</v>
      </c>
      <c r="AD89" s="192">
        <f t="shared" si="61"/>
        <v>4.24389292992505E-2</v>
      </c>
      <c r="AE89" s="192">
        <f t="shared" si="61"/>
        <v>4.0316982834287973E-2</v>
      </c>
      <c r="AF89" s="192">
        <f t="shared" si="61"/>
        <v>3.8301133692573576E-2</v>
      </c>
      <c r="AG89" s="192">
        <f t="shared" si="61"/>
        <v>3.6386077007944898E-2</v>
      </c>
      <c r="AH89" s="192">
        <f t="shared" si="61"/>
        <v>3.4566773157547651E-2</v>
      </c>
      <c r="AI89" s="192">
        <f t="shared" si="61"/>
        <v>3.2838434499670263E-2</v>
      </c>
      <c r="AJ89" s="192">
        <f t="shared" si="61"/>
        <v>3.1196512774686748E-2</v>
      </c>
      <c r="AK89" s="192">
        <f t="shared" si="61"/>
        <v>2.9636687135952411E-2</v>
      </c>
      <c r="AL89" s="192">
        <f t="shared" si="61"/>
        <v>2.815485277915479E-2</v>
      </c>
      <c r="AM89" s="192">
        <f t="shared" si="61"/>
        <v>2.6747110140197049E-2</v>
      </c>
      <c r="AN89" s="192">
        <f t="shared" si="61"/>
        <v>2.5409754633187197E-2</v>
      </c>
      <c r="AO89" s="192">
        <f t="shared" si="61"/>
        <v>2.4139266901527835E-2</v>
      </c>
      <c r="AP89" s="192">
        <f t="shared" si="61"/>
        <v>2.2932303556451442E-2</v>
      </c>
      <c r="AQ89" s="192">
        <f t="shared" si="61"/>
        <v>2.1785688378628869E-2</v>
      </c>
      <c r="AR89" s="192">
        <f t="shared" si="61"/>
        <v>2.0696403959697424E-2</v>
      </c>
      <c r="AS89" s="192">
        <f t="shared" si="61"/>
        <v>1.9661583761712551E-2</v>
      </c>
      <c r="AT89" s="192">
        <f t="shared" si="61"/>
        <v>1.8678504573626922E-2</v>
      </c>
      <c r="AU89" s="192">
        <f t="shared" si="61"/>
        <v>1.7744579344945575E-2</v>
      </c>
      <c r="AV89" s="192">
        <f t="shared" si="61"/>
        <v>1.6857350377698296E-2</v>
      </c>
    </row>
    <row r="90" spans="2:48" x14ac:dyDescent="0.25">
      <c r="B90" s="49" t="s">
        <v>64</v>
      </c>
      <c r="C90" s="50" t="s">
        <v>65</v>
      </c>
      <c r="D90" s="51" t="s">
        <v>66</v>
      </c>
      <c r="E90" s="58"/>
      <c r="F90" s="80">
        <f>(F15-E15)/E15</f>
        <v>9.0841181147684066E-2</v>
      </c>
      <c r="G90" s="80">
        <f t="shared" ref="G90:K90" si="68">(G15-F15)/F15</f>
        <v>7.810020631194689E-2</v>
      </c>
      <c r="H90" s="80">
        <f t="shared" si="68"/>
        <v>0.14410511795648465</v>
      </c>
      <c r="I90" s="80">
        <f t="shared" si="68"/>
        <v>0.11974136411803396</v>
      </c>
      <c r="J90" s="80">
        <f t="shared" si="68"/>
        <v>0.22063387743189347</v>
      </c>
      <c r="K90" s="80">
        <f t="shared" si="68"/>
        <v>9.9706261412552413E-2</v>
      </c>
      <c r="L90" s="107">
        <f>AVERAGE(F90:K90)</f>
        <v>0.1255213347297659</v>
      </c>
      <c r="M90" s="246">
        <v>7.0000000000000007E-2</v>
      </c>
    </row>
    <row r="91" spans="2:48" x14ac:dyDescent="0.25">
      <c r="B91" s="52" t="s">
        <v>67</v>
      </c>
      <c r="C91" s="46" t="s">
        <v>68</v>
      </c>
      <c r="D91" s="47" t="s">
        <v>69</v>
      </c>
      <c r="E91" s="48"/>
      <c r="F91" s="81">
        <f>(F16-E16)/E16</f>
        <v>8.3492541969649281E-2</v>
      </c>
      <c r="G91" s="81">
        <f t="shared" ref="G91:K91" si="69">(G16-F16)/F16</f>
        <v>8.0875750509147276E-2</v>
      </c>
      <c r="H91" s="81">
        <f t="shared" si="69"/>
        <v>0.13854676665301843</v>
      </c>
      <c r="I91" s="81">
        <f t="shared" si="69"/>
        <v>0.11999680909360426</v>
      </c>
      <c r="J91" s="81">
        <f t="shared" si="69"/>
        <v>0.2108469899007801</v>
      </c>
      <c r="K91" s="81">
        <f t="shared" si="69"/>
        <v>2.654224606059525E-2</v>
      </c>
      <c r="L91" s="107">
        <f t="shared" ref="L91:L95" si="70">AVERAGE(F91:K91)</f>
        <v>0.11005018403113244</v>
      </c>
      <c r="M91" s="25">
        <f>M90</f>
        <v>7.0000000000000007E-2</v>
      </c>
      <c r="N91" s="192">
        <f t="shared" si="63"/>
        <v>6.6500000000000004E-2</v>
      </c>
      <c r="O91" s="192">
        <f t="shared" ref="O91:AV91" si="71">N91*0.95</f>
        <v>6.3174999999999995E-2</v>
      </c>
      <c r="P91" s="192">
        <f t="shared" si="71"/>
        <v>6.0016249999999993E-2</v>
      </c>
      <c r="Q91" s="192">
        <f t="shared" si="71"/>
        <v>5.7015437499999988E-2</v>
      </c>
      <c r="R91" s="192">
        <f t="shared" si="71"/>
        <v>5.4164665624999983E-2</v>
      </c>
      <c r="S91" s="192">
        <f t="shared" si="71"/>
        <v>5.1456432343749983E-2</v>
      </c>
      <c r="T91" s="192">
        <f t="shared" si="71"/>
        <v>4.8883610726562485E-2</v>
      </c>
      <c r="U91" s="192">
        <f t="shared" si="71"/>
        <v>4.643943019023436E-2</v>
      </c>
      <c r="V91" s="192">
        <f t="shared" si="71"/>
        <v>4.4117458680722643E-2</v>
      </c>
      <c r="W91" s="192">
        <f t="shared" si="71"/>
        <v>4.1911585746686512E-2</v>
      </c>
      <c r="X91" s="192">
        <f t="shared" si="71"/>
        <v>3.9816006459352182E-2</v>
      </c>
      <c r="Y91" s="192">
        <f t="shared" si="71"/>
        <v>3.782520613638457E-2</v>
      </c>
      <c r="Z91" s="192">
        <f t="shared" si="71"/>
        <v>3.5933945829565342E-2</v>
      </c>
      <c r="AA91" s="192">
        <f t="shared" si="71"/>
        <v>3.413724853808707E-2</v>
      </c>
      <c r="AB91" s="192">
        <f t="shared" si="71"/>
        <v>3.2430386111182714E-2</v>
      </c>
      <c r="AC91" s="192">
        <f t="shared" si="71"/>
        <v>3.0808866805623576E-2</v>
      </c>
      <c r="AD91" s="192">
        <f t="shared" si="71"/>
        <v>2.9268423465342395E-2</v>
      </c>
      <c r="AE91" s="192">
        <f t="shared" si="71"/>
        <v>2.7805002292075272E-2</v>
      </c>
      <c r="AF91" s="192">
        <f t="shared" si="71"/>
        <v>2.6414752177471506E-2</v>
      </c>
      <c r="AG91" s="192">
        <f t="shared" si="71"/>
        <v>2.509401456859793E-2</v>
      </c>
      <c r="AH91" s="192">
        <f t="shared" si="71"/>
        <v>2.3839313840168033E-2</v>
      </c>
      <c r="AI91" s="192">
        <f t="shared" si="71"/>
        <v>2.2647348148159632E-2</v>
      </c>
      <c r="AJ91" s="192">
        <f t="shared" si="71"/>
        <v>2.1514980740751651E-2</v>
      </c>
      <c r="AK91" s="192">
        <f t="shared" si="71"/>
        <v>2.0439231703714068E-2</v>
      </c>
      <c r="AL91" s="192">
        <f t="shared" si="71"/>
        <v>1.9417270118528365E-2</v>
      </c>
      <c r="AM91" s="192">
        <f t="shared" si="71"/>
        <v>1.8446406612601947E-2</v>
      </c>
      <c r="AN91" s="192">
        <f t="shared" si="71"/>
        <v>1.752408628197185E-2</v>
      </c>
      <c r="AO91" s="192">
        <f t="shared" si="71"/>
        <v>1.6647881967873257E-2</v>
      </c>
      <c r="AP91" s="192">
        <f t="shared" si="71"/>
        <v>1.5815487869479592E-2</v>
      </c>
      <c r="AQ91" s="192">
        <f t="shared" si="71"/>
        <v>1.5024713476005612E-2</v>
      </c>
      <c r="AR91" s="192">
        <f t="shared" si="71"/>
        <v>1.4273477802205331E-2</v>
      </c>
      <c r="AS91" s="192">
        <f t="shared" si="71"/>
        <v>1.3559803912095065E-2</v>
      </c>
      <c r="AT91" s="192">
        <f t="shared" si="71"/>
        <v>1.288181371649031E-2</v>
      </c>
      <c r="AU91" s="192">
        <f t="shared" si="71"/>
        <v>1.2237723030665794E-2</v>
      </c>
      <c r="AV91" s="192">
        <f t="shared" si="71"/>
        <v>1.1625836879132503E-2</v>
      </c>
    </row>
    <row r="92" spans="2:48" x14ac:dyDescent="0.25">
      <c r="B92" s="52" t="s">
        <v>70</v>
      </c>
      <c r="C92" s="46" t="s">
        <v>71</v>
      </c>
      <c r="D92" s="47" t="s">
        <v>72</v>
      </c>
      <c r="E92" s="48"/>
      <c r="F92" s="81">
        <f t="shared" ref="F92:K92" si="72">(F17-E17)/E17</f>
        <v>9.1304458594996141E-2</v>
      </c>
      <c r="G92" s="81">
        <f t="shared" si="72"/>
        <v>8.4347692270744568E-2</v>
      </c>
      <c r="H92" s="81">
        <f t="shared" si="72"/>
        <v>0.14157085031316108</v>
      </c>
      <c r="I92" s="81">
        <f t="shared" si="72"/>
        <v>0.12085974203425971</v>
      </c>
      <c r="J92" s="81">
        <f t="shared" si="72"/>
        <v>0.21104703115399281</v>
      </c>
      <c r="K92" s="81">
        <f t="shared" si="72"/>
        <v>2.3908191082200988E-2</v>
      </c>
      <c r="L92" s="107">
        <f t="shared" si="70"/>
        <v>0.1121729942415592</v>
      </c>
      <c r="M92" s="25">
        <f>M90</f>
        <v>7.0000000000000007E-2</v>
      </c>
      <c r="N92" s="192">
        <f t="shared" ref="N92:AV92" si="73">M92*0.95</f>
        <v>6.6500000000000004E-2</v>
      </c>
      <c r="O92" s="192">
        <f t="shared" si="73"/>
        <v>6.3174999999999995E-2</v>
      </c>
      <c r="P92" s="192">
        <f t="shared" si="73"/>
        <v>6.0016249999999993E-2</v>
      </c>
      <c r="Q92" s="192">
        <f t="shared" si="73"/>
        <v>5.7015437499999988E-2</v>
      </c>
      <c r="R92" s="192">
        <f t="shared" si="73"/>
        <v>5.4164665624999983E-2</v>
      </c>
      <c r="S92" s="192">
        <f t="shared" si="73"/>
        <v>5.1456432343749983E-2</v>
      </c>
      <c r="T92" s="192">
        <f t="shared" si="73"/>
        <v>4.8883610726562485E-2</v>
      </c>
      <c r="U92" s="192">
        <f t="shared" si="73"/>
        <v>4.643943019023436E-2</v>
      </c>
      <c r="V92" s="192">
        <f t="shared" si="73"/>
        <v>4.4117458680722643E-2</v>
      </c>
      <c r="W92" s="192">
        <f t="shared" si="73"/>
        <v>4.1911585746686512E-2</v>
      </c>
      <c r="X92" s="192">
        <f t="shared" si="73"/>
        <v>3.9816006459352182E-2</v>
      </c>
      <c r="Y92" s="192">
        <f t="shared" si="73"/>
        <v>3.782520613638457E-2</v>
      </c>
      <c r="Z92" s="192">
        <f t="shared" si="73"/>
        <v>3.5933945829565342E-2</v>
      </c>
      <c r="AA92" s="192">
        <f t="shared" si="73"/>
        <v>3.413724853808707E-2</v>
      </c>
      <c r="AB92" s="192">
        <f t="shared" si="73"/>
        <v>3.2430386111182714E-2</v>
      </c>
      <c r="AC92" s="192">
        <f t="shared" si="73"/>
        <v>3.0808866805623576E-2</v>
      </c>
      <c r="AD92" s="192">
        <f t="shared" si="73"/>
        <v>2.9268423465342395E-2</v>
      </c>
      <c r="AE92" s="192">
        <f t="shared" si="73"/>
        <v>2.7805002292075272E-2</v>
      </c>
      <c r="AF92" s="192">
        <f t="shared" si="73"/>
        <v>2.6414752177471506E-2</v>
      </c>
      <c r="AG92" s="192">
        <f t="shared" si="73"/>
        <v>2.509401456859793E-2</v>
      </c>
      <c r="AH92" s="192">
        <f t="shared" si="73"/>
        <v>2.3839313840168033E-2</v>
      </c>
      <c r="AI92" s="192">
        <f t="shared" si="73"/>
        <v>2.2647348148159632E-2</v>
      </c>
      <c r="AJ92" s="192">
        <f t="shared" si="73"/>
        <v>2.1514980740751651E-2</v>
      </c>
      <c r="AK92" s="192">
        <f t="shared" si="73"/>
        <v>2.0439231703714068E-2</v>
      </c>
      <c r="AL92" s="192">
        <f t="shared" si="73"/>
        <v>1.9417270118528365E-2</v>
      </c>
      <c r="AM92" s="192">
        <f t="shared" si="73"/>
        <v>1.8446406612601947E-2</v>
      </c>
      <c r="AN92" s="192">
        <f t="shared" si="73"/>
        <v>1.752408628197185E-2</v>
      </c>
      <c r="AO92" s="192">
        <f t="shared" si="73"/>
        <v>1.6647881967873257E-2</v>
      </c>
      <c r="AP92" s="192">
        <f t="shared" si="73"/>
        <v>1.5815487869479592E-2</v>
      </c>
      <c r="AQ92" s="192">
        <f t="shared" si="73"/>
        <v>1.5024713476005612E-2</v>
      </c>
      <c r="AR92" s="192">
        <f t="shared" si="73"/>
        <v>1.4273477802205331E-2</v>
      </c>
      <c r="AS92" s="192">
        <f t="shared" si="73"/>
        <v>1.3559803912095065E-2</v>
      </c>
      <c r="AT92" s="192">
        <f t="shared" si="73"/>
        <v>1.288181371649031E-2</v>
      </c>
      <c r="AU92" s="192">
        <f t="shared" si="73"/>
        <v>1.2237723030665794E-2</v>
      </c>
      <c r="AV92" s="192">
        <f t="shared" si="73"/>
        <v>1.1625836879132503E-2</v>
      </c>
    </row>
    <row r="93" spans="2:48" x14ac:dyDescent="0.25">
      <c r="B93" s="52" t="s">
        <v>73</v>
      </c>
      <c r="C93" s="46" t="s">
        <v>74</v>
      </c>
      <c r="D93" s="47" t="s">
        <v>75</v>
      </c>
      <c r="E93" s="48"/>
      <c r="F93" s="81">
        <f t="shared" ref="F93:K93" si="74">(F18-E18)/E18</f>
        <v>0.41787263264601165</v>
      </c>
      <c r="G93" s="81">
        <f t="shared" si="74"/>
        <v>0.12610580411333544</v>
      </c>
      <c r="H93" s="81">
        <f t="shared" si="74"/>
        <v>0.19364836402556901</v>
      </c>
      <c r="I93" s="81">
        <f t="shared" si="74"/>
        <v>0.18978128153080229</v>
      </c>
      <c r="J93" s="81">
        <f t="shared" si="74"/>
        <v>0.23682729705542202</v>
      </c>
      <c r="K93" s="81">
        <f t="shared" si="74"/>
        <v>6.1047969391014881E-2</v>
      </c>
      <c r="L93" s="107">
        <f t="shared" si="70"/>
        <v>0.2042138914603592</v>
      </c>
      <c r="M93" s="25">
        <f>M90</f>
        <v>7.0000000000000007E-2</v>
      </c>
      <c r="N93" s="192">
        <f t="shared" ref="N93:AV93" si="75">M93*0.95</f>
        <v>6.6500000000000004E-2</v>
      </c>
      <c r="O93" s="192">
        <f t="shared" si="75"/>
        <v>6.3174999999999995E-2</v>
      </c>
      <c r="P93" s="192">
        <f t="shared" si="75"/>
        <v>6.0016249999999993E-2</v>
      </c>
      <c r="Q93" s="192">
        <f t="shared" si="75"/>
        <v>5.7015437499999988E-2</v>
      </c>
      <c r="R93" s="192">
        <f t="shared" si="75"/>
        <v>5.4164665624999983E-2</v>
      </c>
      <c r="S93" s="192">
        <f t="shared" si="75"/>
        <v>5.1456432343749983E-2</v>
      </c>
      <c r="T93" s="192">
        <f t="shared" si="75"/>
        <v>4.8883610726562485E-2</v>
      </c>
      <c r="U93" s="192">
        <f t="shared" si="75"/>
        <v>4.643943019023436E-2</v>
      </c>
      <c r="V93" s="192">
        <f t="shared" si="75"/>
        <v>4.4117458680722643E-2</v>
      </c>
      <c r="W93" s="192">
        <f t="shared" si="75"/>
        <v>4.1911585746686512E-2</v>
      </c>
      <c r="X93" s="192">
        <f t="shared" si="75"/>
        <v>3.9816006459352182E-2</v>
      </c>
      <c r="Y93" s="192">
        <f t="shared" si="75"/>
        <v>3.782520613638457E-2</v>
      </c>
      <c r="Z93" s="192">
        <f t="shared" si="75"/>
        <v>3.5933945829565342E-2</v>
      </c>
      <c r="AA93" s="192">
        <f t="shared" si="75"/>
        <v>3.413724853808707E-2</v>
      </c>
      <c r="AB93" s="192">
        <f t="shared" si="75"/>
        <v>3.2430386111182714E-2</v>
      </c>
      <c r="AC93" s="192">
        <f t="shared" si="75"/>
        <v>3.0808866805623576E-2</v>
      </c>
      <c r="AD93" s="192">
        <f t="shared" si="75"/>
        <v>2.9268423465342395E-2</v>
      </c>
      <c r="AE93" s="192">
        <f t="shared" si="75"/>
        <v>2.7805002292075272E-2</v>
      </c>
      <c r="AF93" s="192">
        <f t="shared" si="75"/>
        <v>2.6414752177471506E-2</v>
      </c>
      <c r="AG93" s="192">
        <f t="shared" si="75"/>
        <v>2.509401456859793E-2</v>
      </c>
      <c r="AH93" s="192">
        <f t="shared" si="75"/>
        <v>2.3839313840168033E-2</v>
      </c>
      <c r="AI93" s="192">
        <f t="shared" si="75"/>
        <v>2.2647348148159632E-2</v>
      </c>
      <c r="AJ93" s="192">
        <f t="shared" si="75"/>
        <v>2.1514980740751651E-2</v>
      </c>
      <c r="AK93" s="192">
        <f t="shared" si="75"/>
        <v>2.0439231703714068E-2</v>
      </c>
      <c r="AL93" s="192">
        <f t="shared" si="75"/>
        <v>1.9417270118528365E-2</v>
      </c>
      <c r="AM93" s="192">
        <f t="shared" si="75"/>
        <v>1.8446406612601947E-2</v>
      </c>
      <c r="AN93" s="192">
        <f t="shared" si="75"/>
        <v>1.752408628197185E-2</v>
      </c>
      <c r="AO93" s="192">
        <f t="shared" si="75"/>
        <v>1.6647881967873257E-2</v>
      </c>
      <c r="AP93" s="192">
        <f t="shared" si="75"/>
        <v>1.5815487869479592E-2</v>
      </c>
      <c r="AQ93" s="192">
        <f t="shared" si="75"/>
        <v>1.5024713476005612E-2</v>
      </c>
      <c r="AR93" s="192">
        <f t="shared" si="75"/>
        <v>1.4273477802205331E-2</v>
      </c>
      <c r="AS93" s="192">
        <f t="shared" si="75"/>
        <v>1.3559803912095065E-2</v>
      </c>
      <c r="AT93" s="192">
        <f t="shared" si="75"/>
        <v>1.288181371649031E-2</v>
      </c>
      <c r="AU93" s="192">
        <f t="shared" si="75"/>
        <v>1.2237723030665794E-2</v>
      </c>
      <c r="AV93" s="192">
        <f t="shared" si="75"/>
        <v>1.1625836879132503E-2</v>
      </c>
    </row>
    <row r="94" spans="2:48" x14ac:dyDescent="0.25">
      <c r="B94" s="52" t="s">
        <v>76</v>
      </c>
      <c r="C94" s="46" t="s">
        <v>77</v>
      </c>
      <c r="D94" s="47" t="s">
        <v>78</v>
      </c>
      <c r="E94" s="48"/>
      <c r="F94" s="81">
        <f t="shared" ref="F94:K94" si="76">(F19-E19)/E19</f>
        <v>0.20582051341514457</v>
      </c>
      <c r="G94" s="81">
        <f t="shared" si="76"/>
        <v>-7.0687771992350448E-2</v>
      </c>
      <c r="H94" s="81">
        <f t="shared" si="76"/>
        <v>0.32274062028285178</v>
      </c>
      <c r="I94" s="81">
        <f t="shared" si="76"/>
        <v>7.4572595458643698E-2</v>
      </c>
      <c r="J94" s="81">
        <f t="shared" si="76"/>
        <v>0.57612642069791875</v>
      </c>
      <c r="K94" s="81">
        <f t="shared" si="76"/>
        <v>2.21842152424649</v>
      </c>
      <c r="L94" s="107">
        <f t="shared" si="70"/>
        <v>0.55449898368478301</v>
      </c>
      <c r="M94" s="25">
        <f>M90</f>
        <v>7.0000000000000007E-2</v>
      </c>
      <c r="N94" s="192">
        <f t="shared" ref="N94:AV94" si="77">M94*0.95</f>
        <v>6.6500000000000004E-2</v>
      </c>
      <c r="O94" s="192">
        <f t="shared" si="77"/>
        <v>6.3174999999999995E-2</v>
      </c>
      <c r="P94" s="192">
        <f t="shared" si="77"/>
        <v>6.0016249999999993E-2</v>
      </c>
      <c r="Q94" s="192">
        <f t="shared" si="77"/>
        <v>5.7015437499999988E-2</v>
      </c>
      <c r="R94" s="192">
        <f t="shared" si="77"/>
        <v>5.4164665624999983E-2</v>
      </c>
      <c r="S94" s="192">
        <f t="shared" si="77"/>
        <v>5.1456432343749983E-2</v>
      </c>
      <c r="T94" s="192">
        <f t="shared" si="77"/>
        <v>4.8883610726562485E-2</v>
      </c>
      <c r="U94" s="192">
        <f t="shared" si="77"/>
        <v>4.643943019023436E-2</v>
      </c>
      <c r="V94" s="192">
        <f t="shared" si="77"/>
        <v>4.4117458680722643E-2</v>
      </c>
      <c r="W94" s="192">
        <f t="shared" si="77"/>
        <v>4.1911585746686512E-2</v>
      </c>
      <c r="X94" s="192">
        <f t="shared" si="77"/>
        <v>3.9816006459352182E-2</v>
      </c>
      <c r="Y94" s="192">
        <f t="shared" si="77"/>
        <v>3.782520613638457E-2</v>
      </c>
      <c r="Z94" s="192">
        <f t="shared" si="77"/>
        <v>3.5933945829565342E-2</v>
      </c>
      <c r="AA94" s="192">
        <f t="shared" si="77"/>
        <v>3.413724853808707E-2</v>
      </c>
      <c r="AB94" s="192">
        <f t="shared" si="77"/>
        <v>3.2430386111182714E-2</v>
      </c>
      <c r="AC94" s="192">
        <f t="shared" si="77"/>
        <v>3.0808866805623576E-2</v>
      </c>
      <c r="AD94" s="192">
        <f t="shared" si="77"/>
        <v>2.9268423465342395E-2</v>
      </c>
      <c r="AE94" s="192">
        <f t="shared" si="77"/>
        <v>2.7805002292075272E-2</v>
      </c>
      <c r="AF94" s="192">
        <f t="shared" si="77"/>
        <v>2.6414752177471506E-2</v>
      </c>
      <c r="AG94" s="192">
        <f t="shared" si="77"/>
        <v>2.509401456859793E-2</v>
      </c>
      <c r="AH94" s="192">
        <f t="shared" si="77"/>
        <v>2.3839313840168033E-2</v>
      </c>
      <c r="AI94" s="192">
        <f t="shared" si="77"/>
        <v>2.2647348148159632E-2</v>
      </c>
      <c r="AJ94" s="192">
        <f t="shared" si="77"/>
        <v>2.1514980740751651E-2</v>
      </c>
      <c r="AK94" s="192">
        <f t="shared" si="77"/>
        <v>2.0439231703714068E-2</v>
      </c>
      <c r="AL94" s="192">
        <f t="shared" si="77"/>
        <v>1.9417270118528365E-2</v>
      </c>
      <c r="AM94" s="192">
        <f t="shared" si="77"/>
        <v>1.8446406612601947E-2</v>
      </c>
      <c r="AN94" s="192">
        <f t="shared" si="77"/>
        <v>1.752408628197185E-2</v>
      </c>
      <c r="AO94" s="192">
        <f t="shared" si="77"/>
        <v>1.6647881967873257E-2</v>
      </c>
      <c r="AP94" s="192">
        <f t="shared" si="77"/>
        <v>1.5815487869479592E-2</v>
      </c>
      <c r="AQ94" s="192">
        <f t="shared" si="77"/>
        <v>1.5024713476005612E-2</v>
      </c>
      <c r="AR94" s="192">
        <f t="shared" si="77"/>
        <v>1.4273477802205331E-2</v>
      </c>
      <c r="AS94" s="192">
        <f t="shared" si="77"/>
        <v>1.3559803912095065E-2</v>
      </c>
      <c r="AT94" s="192">
        <f t="shared" si="77"/>
        <v>1.288181371649031E-2</v>
      </c>
      <c r="AU94" s="192">
        <f t="shared" si="77"/>
        <v>1.2237723030665794E-2</v>
      </c>
      <c r="AV94" s="192">
        <f t="shared" si="77"/>
        <v>1.1625836879132503E-2</v>
      </c>
    </row>
    <row r="95" spans="2:48" ht="15.75" thickBot="1" x14ac:dyDescent="0.3">
      <c r="B95" s="54" t="s">
        <v>79</v>
      </c>
      <c r="C95" s="55" t="s">
        <v>80</v>
      </c>
      <c r="D95" s="56" t="s">
        <v>81</v>
      </c>
      <c r="E95" s="57"/>
      <c r="F95" s="81">
        <f t="shared" ref="F95:K95" si="78">(F20-E20)/E20</f>
        <v>-4.8545742930460177E-2</v>
      </c>
      <c r="G95" s="81">
        <f t="shared" si="78"/>
        <v>0.11340393004262579</v>
      </c>
      <c r="H95" s="81">
        <f t="shared" si="78"/>
        <v>6.7655680298533027E-2</v>
      </c>
      <c r="I95" s="81">
        <f t="shared" si="78"/>
        <v>0.11790016017014965</v>
      </c>
      <c r="J95" s="81">
        <f t="shared" si="78"/>
        <v>0.16998919383983263</v>
      </c>
      <c r="K95" s="81">
        <f t="shared" si="78"/>
        <v>2.7746208574891934E-2</v>
      </c>
      <c r="L95" s="107">
        <f t="shared" si="70"/>
        <v>7.469157166592881E-2</v>
      </c>
      <c r="M95" s="25">
        <f>M90</f>
        <v>7.0000000000000007E-2</v>
      </c>
      <c r="N95" s="192">
        <f t="shared" ref="N95:AV96" si="79">M95*0.95</f>
        <v>6.6500000000000004E-2</v>
      </c>
      <c r="O95" s="192">
        <f t="shared" si="79"/>
        <v>6.3174999999999995E-2</v>
      </c>
      <c r="P95" s="192">
        <f t="shared" si="79"/>
        <v>6.0016249999999993E-2</v>
      </c>
      <c r="Q95" s="192">
        <f t="shared" si="79"/>
        <v>5.7015437499999988E-2</v>
      </c>
      <c r="R95" s="192">
        <f t="shared" si="79"/>
        <v>5.4164665624999983E-2</v>
      </c>
      <c r="S95" s="192">
        <f t="shared" si="79"/>
        <v>5.1456432343749983E-2</v>
      </c>
      <c r="T95" s="192">
        <f t="shared" si="79"/>
        <v>4.8883610726562485E-2</v>
      </c>
      <c r="U95" s="192">
        <f t="shared" si="79"/>
        <v>4.643943019023436E-2</v>
      </c>
      <c r="V95" s="192">
        <f t="shared" si="79"/>
        <v>4.4117458680722643E-2</v>
      </c>
      <c r="W95" s="192">
        <f t="shared" si="79"/>
        <v>4.1911585746686512E-2</v>
      </c>
      <c r="X95" s="192">
        <f t="shared" si="79"/>
        <v>3.9816006459352182E-2</v>
      </c>
      <c r="Y95" s="192">
        <f t="shared" si="79"/>
        <v>3.782520613638457E-2</v>
      </c>
      <c r="Z95" s="192">
        <f t="shared" si="79"/>
        <v>3.5933945829565342E-2</v>
      </c>
      <c r="AA95" s="192">
        <f t="shared" si="79"/>
        <v>3.413724853808707E-2</v>
      </c>
      <c r="AB95" s="192">
        <f t="shared" si="79"/>
        <v>3.2430386111182714E-2</v>
      </c>
      <c r="AC95" s="192">
        <f t="shared" si="79"/>
        <v>3.0808866805623576E-2</v>
      </c>
      <c r="AD95" s="192">
        <f t="shared" si="79"/>
        <v>2.9268423465342395E-2</v>
      </c>
      <c r="AE95" s="192">
        <f t="shared" si="79"/>
        <v>2.7805002292075272E-2</v>
      </c>
      <c r="AF95" s="192">
        <f t="shared" si="79"/>
        <v>2.6414752177471506E-2</v>
      </c>
      <c r="AG95" s="192">
        <f t="shared" si="79"/>
        <v>2.509401456859793E-2</v>
      </c>
      <c r="AH95" s="192">
        <f t="shared" si="79"/>
        <v>2.3839313840168033E-2</v>
      </c>
      <c r="AI95" s="192">
        <f t="shared" si="79"/>
        <v>2.2647348148159632E-2</v>
      </c>
      <c r="AJ95" s="192">
        <f t="shared" si="79"/>
        <v>2.1514980740751651E-2</v>
      </c>
      <c r="AK95" s="192">
        <f t="shared" si="79"/>
        <v>2.0439231703714068E-2</v>
      </c>
      <c r="AL95" s="192">
        <f t="shared" si="79"/>
        <v>1.9417270118528365E-2</v>
      </c>
      <c r="AM95" s="192">
        <f t="shared" si="79"/>
        <v>1.8446406612601947E-2</v>
      </c>
      <c r="AN95" s="192">
        <f t="shared" si="79"/>
        <v>1.752408628197185E-2</v>
      </c>
      <c r="AO95" s="192">
        <f t="shared" si="79"/>
        <v>1.6647881967873257E-2</v>
      </c>
      <c r="AP95" s="192">
        <f t="shared" si="79"/>
        <v>1.5815487869479592E-2</v>
      </c>
      <c r="AQ95" s="192">
        <f t="shared" si="79"/>
        <v>1.5024713476005612E-2</v>
      </c>
      <c r="AR95" s="192">
        <f t="shared" si="79"/>
        <v>1.4273477802205331E-2</v>
      </c>
      <c r="AS95" s="192">
        <f t="shared" si="79"/>
        <v>1.3559803912095065E-2</v>
      </c>
      <c r="AT95" s="192">
        <f t="shared" si="79"/>
        <v>1.288181371649031E-2</v>
      </c>
      <c r="AU95" s="192">
        <f t="shared" si="79"/>
        <v>1.2237723030665794E-2</v>
      </c>
      <c r="AV95" s="192">
        <f t="shared" si="79"/>
        <v>1.1625836879132503E-2</v>
      </c>
    </row>
    <row r="96" spans="2:48" x14ac:dyDescent="0.25">
      <c r="B96" s="32" t="s">
        <v>82</v>
      </c>
      <c r="C96" s="33" t="s">
        <v>83</v>
      </c>
      <c r="D96" s="34" t="s">
        <v>84</v>
      </c>
      <c r="E96" s="35"/>
      <c r="F96" s="80">
        <f>(F21-E21)/E21</f>
        <v>2.2048880875613398E-2</v>
      </c>
      <c r="G96" s="80">
        <f t="shared" ref="G96:K96" si="80">(G21-F21)/F21</f>
        <v>-0.15720229333337443</v>
      </c>
      <c r="H96" s="80">
        <f t="shared" si="80"/>
        <v>4.724119734062273E-2</v>
      </c>
      <c r="I96" s="80">
        <f t="shared" si="80"/>
        <v>-1.7610417100756087E-2</v>
      </c>
      <c r="J96" s="80">
        <f t="shared" si="80"/>
        <v>0.35053342221928779</v>
      </c>
      <c r="K96" s="80">
        <f t="shared" si="80"/>
        <v>3.227381379263259E-2</v>
      </c>
      <c r="L96" s="107"/>
      <c r="M96" s="193">
        <f>AVERAGE(F96:K96)</f>
        <v>4.6214100632337669E-2</v>
      </c>
      <c r="N96" s="192">
        <f>M96*0.95</f>
        <v>4.3903395600720783E-2</v>
      </c>
      <c r="O96" s="192">
        <f t="shared" si="79"/>
        <v>4.1708225820684744E-2</v>
      </c>
      <c r="P96" s="192">
        <f t="shared" si="79"/>
        <v>3.9622814529650503E-2</v>
      </c>
      <c r="Q96" s="192">
        <f t="shared" si="79"/>
        <v>3.7641673803167977E-2</v>
      </c>
      <c r="R96" s="192">
        <f t="shared" si="79"/>
        <v>3.5759590113009575E-2</v>
      </c>
      <c r="S96" s="192">
        <f t="shared" si="79"/>
        <v>3.3971610607359093E-2</v>
      </c>
      <c r="T96" s="192">
        <f t="shared" si="79"/>
        <v>3.2273030076991137E-2</v>
      </c>
      <c r="U96" s="192">
        <f t="shared" si="79"/>
        <v>3.0659378573141577E-2</v>
      </c>
      <c r="V96" s="192">
        <f t="shared" si="79"/>
        <v>2.9126409644484496E-2</v>
      </c>
      <c r="W96" s="192">
        <f t="shared" si="79"/>
        <v>2.767008916226027E-2</v>
      </c>
      <c r="X96" s="192">
        <f t="shared" si="79"/>
        <v>2.6286584704147256E-2</v>
      </c>
      <c r="Y96" s="192">
        <f t="shared" si="79"/>
        <v>2.4972255468939893E-2</v>
      </c>
      <c r="Z96" s="192">
        <f t="shared" si="79"/>
        <v>2.3723642695492896E-2</v>
      </c>
      <c r="AA96" s="192">
        <f t="shared" si="79"/>
        <v>2.2537460560718248E-2</v>
      </c>
      <c r="AB96" s="192">
        <f t="shared" si="79"/>
        <v>2.1410587532682334E-2</v>
      </c>
      <c r="AC96" s="192">
        <f t="shared" si="79"/>
        <v>2.0340058156048217E-2</v>
      </c>
      <c r="AD96" s="192">
        <f t="shared" si="79"/>
        <v>1.9323055248245805E-2</v>
      </c>
      <c r="AE96" s="192">
        <f t="shared" si="79"/>
        <v>1.8356902485833514E-2</v>
      </c>
      <c r="AF96" s="192">
        <f t="shared" si="79"/>
        <v>1.7439057361541836E-2</v>
      </c>
      <c r="AG96" s="192">
        <f t="shared" si="79"/>
        <v>1.6567104493464744E-2</v>
      </c>
      <c r="AH96" s="192">
        <f t="shared" si="79"/>
        <v>1.5738749268791506E-2</v>
      </c>
      <c r="AI96" s="192">
        <f t="shared" si="79"/>
        <v>1.495181180535193E-2</v>
      </c>
      <c r="AJ96" s="192">
        <f t="shared" si="79"/>
        <v>1.4204221215084334E-2</v>
      </c>
      <c r="AK96" s="192">
        <f t="shared" si="79"/>
        <v>1.3494010154330115E-2</v>
      </c>
      <c r="AL96" s="192">
        <f t="shared" si="79"/>
        <v>1.2819309646613609E-2</v>
      </c>
      <c r="AM96" s="192">
        <f t="shared" si="79"/>
        <v>1.2178344164282928E-2</v>
      </c>
      <c r="AN96" s="192">
        <f t="shared" si="79"/>
        <v>1.156942695606878E-2</v>
      </c>
      <c r="AO96" s="192">
        <f t="shared" si="79"/>
        <v>1.0990955608265341E-2</v>
      </c>
      <c r="AP96" s="192">
        <f t="shared" si="79"/>
        <v>1.0441407827852073E-2</v>
      </c>
      <c r="AQ96" s="192">
        <f t="shared" si="79"/>
        <v>9.9193374364594696E-3</v>
      </c>
      <c r="AR96" s="192">
        <f t="shared" si="79"/>
        <v>9.4233705646364959E-3</v>
      </c>
      <c r="AS96" s="192">
        <f t="shared" si="79"/>
        <v>8.9522020364046703E-3</v>
      </c>
      <c r="AT96" s="192">
        <f t="shared" si="79"/>
        <v>8.5045919345844365E-3</v>
      </c>
      <c r="AU96" s="192">
        <f t="shared" si="79"/>
        <v>8.0793623378552139E-3</v>
      </c>
      <c r="AV96" s="192">
        <f t="shared" si="79"/>
        <v>7.6753942209624526E-3</v>
      </c>
    </row>
    <row r="97" spans="2:48" x14ac:dyDescent="0.25">
      <c r="B97" s="14" t="s">
        <v>85</v>
      </c>
      <c r="C97" s="7" t="s">
        <v>86</v>
      </c>
      <c r="D97" s="9" t="s">
        <v>87</v>
      </c>
      <c r="E97" s="10"/>
      <c r="F97" s="81"/>
      <c r="G97" s="81"/>
      <c r="H97" s="81"/>
      <c r="I97" s="81"/>
      <c r="J97" s="81"/>
      <c r="K97" s="81"/>
      <c r="L97" s="108"/>
      <c r="M97" s="25"/>
    </row>
    <row r="98" spans="2:48" x14ac:dyDescent="0.25">
      <c r="B98" s="14" t="s">
        <v>88</v>
      </c>
      <c r="C98" s="7" t="s">
        <v>89</v>
      </c>
      <c r="D98" s="9" t="s">
        <v>90</v>
      </c>
      <c r="E98" s="10"/>
      <c r="F98" s="81">
        <f t="shared" ref="F98:K98" si="81">(F23-E23)/E23</f>
        <v>0.11213770164691099</v>
      </c>
      <c r="G98" s="81">
        <f t="shared" si="81"/>
        <v>1.0556582907350105E-4</v>
      </c>
      <c r="H98" s="81">
        <f t="shared" si="81"/>
        <v>-0.111118818278668</v>
      </c>
      <c r="I98" s="81">
        <f t="shared" si="81"/>
        <v>0.19453488028298385</v>
      </c>
      <c r="J98" s="81">
        <f t="shared" si="81"/>
        <v>7.6858693786561377E-2</v>
      </c>
      <c r="K98" s="81">
        <f t="shared" si="81"/>
        <v>-5.1382246099160894E-2</v>
      </c>
      <c r="L98" s="108"/>
      <c r="M98" s="25">
        <f>AVERAGE(F98:K98)</f>
        <v>3.6855962861283467E-2</v>
      </c>
    </row>
    <row r="99" spans="2:48" ht="15.75" thickBot="1" x14ac:dyDescent="0.3">
      <c r="B99" s="15" t="s">
        <v>91</v>
      </c>
      <c r="C99" s="37" t="s">
        <v>92</v>
      </c>
      <c r="D99" s="38" t="s">
        <v>93</v>
      </c>
      <c r="E99" s="12"/>
      <c r="F99" s="81">
        <f t="shared" ref="F99:K99" si="82">(F24-E24)/E24</f>
        <v>-0.15009928342866391</v>
      </c>
      <c r="G99" s="81">
        <f t="shared" si="82"/>
        <v>-0.55054606945008966</v>
      </c>
      <c r="H99" s="81">
        <f t="shared" si="82"/>
        <v>0.92834699605010751</v>
      </c>
      <c r="I99" s="81">
        <f t="shared" si="82"/>
        <v>-0.56170507144450976</v>
      </c>
      <c r="J99" s="81">
        <f t="shared" si="82"/>
        <v>2.2635033183958249</v>
      </c>
      <c r="K99" s="81">
        <f t="shared" si="82"/>
        <v>0.22522413496418545</v>
      </c>
      <c r="L99" s="108"/>
      <c r="M99" s="25">
        <f>AVERAGE(F99:K99)</f>
        <v>0.35912067084780913</v>
      </c>
    </row>
    <row r="100" spans="2:48" x14ac:dyDescent="0.25">
      <c r="B100" s="32" t="s">
        <v>94</v>
      </c>
      <c r="C100" s="33" t="s">
        <v>95</v>
      </c>
      <c r="D100" s="34" t="s">
        <v>96</v>
      </c>
      <c r="E100" s="35"/>
      <c r="F100" s="80">
        <f>(F25-E25)/E25</f>
        <v>-0.39758890138324815</v>
      </c>
      <c r="G100" s="80">
        <f t="shared" ref="G100:K100" si="83">(G25-F25)/F25</f>
        <v>0.16292576404568393</v>
      </c>
      <c r="H100" s="80">
        <f t="shared" si="83"/>
        <v>0.90927344641050423</v>
      </c>
      <c r="I100" s="80">
        <f t="shared" si="83"/>
        <v>1.8271249951716133</v>
      </c>
      <c r="J100" s="80">
        <f t="shared" si="83"/>
        <v>-0.96353792114334502</v>
      </c>
      <c r="K100" s="80">
        <f t="shared" si="83"/>
        <v>60.605390293803225</v>
      </c>
      <c r="L100" s="107"/>
      <c r="M100" s="193">
        <f>AVERAGE(F100:K100)</f>
        <v>10.357264612817405</v>
      </c>
      <c r="N100" s="192">
        <f>L26</f>
        <v>3.0926565318912559E-2</v>
      </c>
      <c r="O100" s="192">
        <f>N100*0.95</f>
        <v>2.9380237052966929E-2</v>
      </c>
      <c r="P100" s="192">
        <f t="shared" ref="P100:AV100" si="84">O100*0.95</f>
        <v>2.7911225200318582E-2</v>
      </c>
      <c r="Q100" s="192">
        <f t="shared" si="84"/>
        <v>2.6515663940302654E-2</v>
      </c>
      <c r="R100" s="192">
        <f t="shared" si="84"/>
        <v>2.518988074328752E-2</v>
      </c>
      <c r="S100" s="192">
        <f t="shared" si="84"/>
        <v>2.3930386706123144E-2</v>
      </c>
      <c r="T100" s="192">
        <f t="shared" si="84"/>
        <v>2.2733867370816986E-2</v>
      </c>
      <c r="U100" s="192">
        <f t="shared" si="84"/>
        <v>2.1597174002276134E-2</v>
      </c>
      <c r="V100" s="192">
        <f t="shared" si="84"/>
        <v>2.0517315302162328E-2</v>
      </c>
      <c r="W100" s="192">
        <f t="shared" si="84"/>
        <v>1.9491449537054211E-2</v>
      </c>
      <c r="X100" s="192">
        <f t="shared" si="84"/>
        <v>1.8516877060201501E-2</v>
      </c>
      <c r="Y100" s="192">
        <f t="shared" si="84"/>
        <v>1.7591033207191426E-2</v>
      </c>
      <c r="Z100" s="192">
        <f t="shared" si="84"/>
        <v>1.6711481546831854E-2</v>
      </c>
      <c r="AA100" s="192">
        <f t="shared" si="84"/>
        <v>1.5875907469490261E-2</v>
      </c>
      <c r="AB100" s="192">
        <f t="shared" si="84"/>
        <v>1.5082112096015747E-2</v>
      </c>
      <c r="AC100" s="192">
        <f t="shared" si="84"/>
        <v>1.432800649121496E-2</v>
      </c>
      <c r="AD100" s="192">
        <f t="shared" si="84"/>
        <v>1.3611606166654211E-2</v>
      </c>
      <c r="AE100" s="192">
        <f t="shared" si="84"/>
        <v>1.2931025858321499E-2</v>
      </c>
      <c r="AF100" s="192">
        <f t="shared" si="84"/>
        <v>1.2284474565405424E-2</v>
      </c>
      <c r="AG100" s="192">
        <f t="shared" si="84"/>
        <v>1.1670250837135153E-2</v>
      </c>
      <c r="AH100" s="192">
        <f t="shared" si="84"/>
        <v>1.1086738295278394E-2</v>
      </c>
      <c r="AI100" s="192">
        <f t="shared" si="84"/>
        <v>1.0532401380514474E-2</v>
      </c>
      <c r="AJ100" s="192">
        <f t="shared" si="84"/>
        <v>1.000578131148875E-2</v>
      </c>
      <c r="AK100" s="192">
        <f t="shared" si="84"/>
        <v>9.5054922459143123E-3</v>
      </c>
      <c r="AL100" s="192">
        <f t="shared" si="84"/>
        <v>9.0302176336185969E-3</v>
      </c>
      <c r="AM100" s="192">
        <f t="shared" si="84"/>
        <v>8.5787067519376668E-3</v>
      </c>
      <c r="AN100" s="192">
        <f t="shared" si="84"/>
        <v>8.1497714143407823E-3</v>
      </c>
      <c r="AO100" s="192">
        <f t="shared" si="84"/>
        <v>7.7422828436237425E-3</v>
      </c>
      <c r="AP100" s="192">
        <f t="shared" si="84"/>
        <v>7.3551687014425547E-3</v>
      </c>
      <c r="AQ100" s="192">
        <f t="shared" si="84"/>
        <v>6.9874102663704269E-3</v>
      </c>
      <c r="AR100" s="192">
        <f t="shared" si="84"/>
        <v>6.6380397530519056E-3</v>
      </c>
      <c r="AS100" s="192">
        <f t="shared" si="84"/>
        <v>6.3061377653993098E-3</v>
      </c>
      <c r="AT100" s="192">
        <f t="shared" si="84"/>
        <v>5.9908308771293439E-3</v>
      </c>
      <c r="AU100" s="192">
        <f t="shared" si="84"/>
        <v>5.6912893332728767E-3</v>
      </c>
      <c r="AV100" s="192">
        <f t="shared" si="84"/>
        <v>5.4067248666092331E-3</v>
      </c>
    </row>
    <row r="101" spans="2:48" x14ac:dyDescent="0.25">
      <c r="B101" s="14" t="s">
        <v>97</v>
      </c>
      <c r="C101" s="7" t="s">
        <v>98</v>
      </c>
      <c r="D101" s="9" t="s">
        <v>99</v>
      </c>
      <c r="E101" s="10"/>
      <c r="F101" s="81"/>
      <c r="G101" s="81"/>
      <c r="H101" s="81"/>
      <c r="I101" s="81"/>
      <c r="J101" s="81"/>
      <c r="K101" s="81"/>
      <c r="L101" s="108"/>
      <c r="M101" s="25"/>
      <c r="AC101"/>
    </row>
    <row r="102" spans="2:48" x14ac:dyDescent="0.25">
      <c r="B102" s="14" t="s">
        <v>100</v>
      </c>
      <c r="C102" s="7" t="s">
        <v>101</v>
      </c>
      <c r="D102" s="9" t="s">
        <v>102</v>
      </c>
      <c r="E102" s="10"/>
      <c r="F102" s="81"/>
      <c r="G102" s="81"/>
      <c r="H102" s="81"/>
      <c r="I102" s="81"/>
      <c r="J102" s="81"/>
      <c r="K102" s="81"/>
      <c r="L102" s="108"/>
      <c r="M102" s="25"/>
      <c r="AC102"/>
    </row>
    <row r="103" spans="2:48" x14ac:dyDescent="0.25">
      <c r="B103" s="14" t="s">
        <v>103</v>
      </c>
      <c r="C103" s="7" t="s">
        <v>104</v>
      </c>
      <c r="D103" s="9" t="s">
        <v>105</v>
      </c>
      <c r="E103" s="10"/>
      <c r="F103" s="81">
        <f t="shared" ref="F103:K103" si="85">(F28-E28)/E28</f>
        <v>-0.41295808621469882</v>
      </c>
      <c r="G103" s="81">
        <f t="shared" si="85"/>
        <v>-0.99917748646653914</v>
      </c>
      <c r="H103" s="81">
        <f t="shared" si="85"/>
        <v>197.58716879937037</v>
      </c>
      <c r="I103" s="81">
        <f t="shared" si="85"/>
        <v>-0.99654583270340369</v>
      </c>
      <c r="J103" s="81">
        <f t="shared" si="85"/>
        <v>113.87919092338417</v>
      </c>
      <c r="K103" s="81">
        <f t="shared" si="85"/>
        <v>7.8395776954797052</v>
      </c>
      <c r="L103" s="108"/>
      <c r="M103" s="25">
        <f>AVERAGE(F103:K103)</f>
        <v>52.81620933547493</v>
      </c>
      <c r="AC103"/>
    </row>
    <row r="104" spans="2:48" x14ac:dyDescent="0.25">
      <c r="B104" s="14" t="s">
        <v>106</v>
      </c>
      <c r="C104" s="7" t="s">
        <v>107</v>
      </c>
      <c r="D104" s="9" t="s">
        <v>108</v>
      </c>
      <c r="E104" s="10"/>
      <c r="F104" s="81">
        <f t="shared" ref="F104:K104" si="86">(F29-E29)/E29</f>
        <v>-0.59230210853784993</v>
      </c>
      <c r="G104" s="81">
        <f t="shared" si="86"/>
        <v>209.02479927425031</v>
      </c>
      <c r="H104" s="81">
        <f t="shared" si="86"/>
        <v>-0.51632863100958171</v>
      </c>
      <c r="I104" s="81">
        <f t="shared" si="86"/>
        <v>11.100264551545193</v>
      </c>
      <c r="J104" s="81">
        <f t="shared" si="86"/>
        <v>-0.99886189790877289</v>
      </c>
      <c r="K104" s="81">
        <f t="shared" si="86"/>
        <v>1884.197506060606</v>
      </c>
      <c r="L104" s="108"/>
      <c r="M104" s="25">
        <f>AVERAGE(F104:K104)</f>
        <v>350.36917954149089</v>
      </c>
      <c r="AC104"/>
    </row>
    <row r="105" spans="2:48" x14ac:dyDescent="0.25">
      <c r="B105" s="14" t="s">
        <v>109</v>
      </c>
      <c r="C105" s="7" t="s">
        <v>110</v>
      </c>
      <c r="D105" s="9" t="s">
        <v>111</v>
      </c>
      <c r="E105" s="10"/>
      <c r="F105" s="81"/>
      <c r="G105" s="81"/>
      <c r="H105" s="81"/>
      <c r="I105" s="81"/>
      <c r="J105" s="81"/>
      <c r="K105" s="81"/>
      <c r="L105" s="108"/>
      <c r="M105" s="25"/>
      <c r="AC105"/>
    </row>
    <row r="106" spans="2:48" x14ac:dyDescent="0.25">
      <c r="B106" s="14" t="s">
        <v>112</v>
      </c>
      <c r="C106" s="7" t="s">
        <v>113</v>
      </c>
      <c r="D106" s="9" t="s">
        <v>114</v>
      </c>
      <c r="E106" s="10"/>
      <c r="F106" s="81">
        <f t="shared" ref="F106:K106" si="87">(F31-E31)/E31</f>
        <v>0.23977446608979691</v>
      </c>
      <c r="G106" s="81">
        <f t="shared" si="87"/>
        <v>9.7313650437168501E-3</v>
      </c>
      <c r="H106" s="81">
        <f t="shared" si="87"/>
        <v>0.49026261575817814</v>
      </c>
      <c r="I106" s="81">
        <f t="shared" si="87"/>
        <v>-7.4018323707642456E-2</v>
      </c>
      <c r="J106" s="81">
        <f t="shared" si="87"/>
        <v>2.7054595828585958E-2</v>
      </c>
      <c r="K106" s="81">
        <f t="shared" si="87"/>
        <v>8.2218931535349468E-2</v>
      </c>
      <c r="L106" s="108"/>
      <c r="M106" s="25">
        <f>AVERAGE(F106:K106)</f>
        <v>0.12917060842466413</v>
      </c>
      <c r="AC106"/>
    </row>
    <row r="107" spans="2:48" ht="15.75" thickBot="1" x14ac:dyDescent="0.3">
      <c r="B107" s="15" t="s">
        <v>115</v>
      </c>
      <c r="C107" s="43" t="s">
        <v>116</v>
      </c>
      <c r="D107" s="44" t="s">
        <v>117</v>
      </c>
      <c r="E107" s="24"/>
      <c r="F107" s="90"/>
      <c r="G107" s="90"/>
      <c r="H107" s="90"/>
      <c r="I107" s="90"/>
      <c r="J107" s="90"/>
      <c r="K107" s="90"/>
      <c r="L107" s="108"/>
      <c r="M107" s="25"/>
      <c r="AC107"/>
    </row>
    <row r="108" spans="2:48" x14ac:dyDescent="0.25">
      <c r="B108" s="86" t="s">
        <v>118</v>
      </c>
      <c r="C108" s="95" t="s">
        <v>119</v>
      </c>
      <c r="D108" s="96" t="s">
        <v>120</v>
      </c>
      <c r="E108" s="97"/>
      <c r="F108" s="98">
        <f>(F33-E33)/E33</f>
        <v>-0.21052400604971139</v>
      </c>
      <c r="G108" s="98">
        <f t="shared" ref="G108:K108" si="88">(G33-F33)/F33</f>
        <v>-0.34794280305011238</v>
      </c>
      <c r="H108" s="98">
        <f t="shared" si="88"/>
        <v>2.5750175225050711</v>
      </c>
      <c r="I108" s="98">
        <f t="shared" si="88"/>
        <v>-0.41391589157543385</v>
      </c>
      <c r="J108" s="98">
        <f t="shared" si="88"/>
        <v>1.0200687232927304</v>
      </c>
      <c r="K108" s="99">
        <f t="shared" si="88"/>
        <v>-0.16400986803280704</v>
      </c>
      <c r="L108" s="109"/>
      <c r="M108" s="25">
        <f>AVERAGE(F108:K108)</f>
        <v>0.40978227951495616</v>
      </c>
      <c r="N108" s="192">
        <f>L34</f>
        <v>5.5940842596650282E-2</v>
      </c>
      <c r="O108" s="192">
        <f>N108*0.95</f>
        <v>5.3143800466817763E-2</v>
      </c>
      <c r="P108" s="192">
        <f t="shared" ref="P108:AV108" si="89">O108*0.95</f>
        <v>5.0486610443476874E-2</v>
      </c>
      <c r="Q108" s="192">
        <f t="shared" si="89"/>
        <v>4.796227992130303E-2</v>
      </c>
      <c r="R108" s="192">
        <f t="shared" si="89"/>
        <v>4.5564165925237876E-2</v>
      </c>
      <c r="S108" s="192">
        <f t="shared" si="89"/>
        <v>4.3285957628975982E-2</v>
      </c>
      <c r="T108" s="192">
        <f t="shared" si="89"/>
        <v>4.1121659747527184E-2</v>
      </c>
      <c r="U108" s="192">
        <f t="shared" si="89"/>
        <v>3.9065576760150822E-2</v>
      </c>
      <c r="V108" s="192">
        <f t="shared" si="89"/>
        <v>3.7112297922143281E-2</v>
      </c>
      <c r="W108" s="192">
        <f t="shared" si="89"/>
        <v>3.5256683026036115E-2</v>
      </c>
      <c r="X108" s="192">
        <f t="shared" si="89"/>
        <v>3.3493848874734305E-2</v>
      </c>
      <c r="Y108" s="192">
        <f t="shared" si="89"/>
        <v>3.1819156430997586E-2</v>
      </c>
      <c r="Z108" s="192">
        <f t="shared" si="89"/>
        <v>3.0228198609447705E-2</v>
      </c>
      <c r="AA108" s="192">
        <f t="shared" si="89"/>
        <v>2.871678867897532E-2</v>
      </c>
      <c r="AB108" s="192">
        <f t="shared" si="89"/>
        <v>2.7280949245026553E-2</v>
      </c>
      <c r="AC108" s="192">
        <f t="shared" si="89"/>
        <v>2.5916901782775226E-2</v>
      </c>
      <c r="AD108" s="192">
        <f t="shared" si="89"/>
        <v>2.4621056693636463E-2</v>
      </c>
      <c r="AE108" s="192">
        <f t="shared" si="89"/>
        <v>2.339000385895464E-2</v>
      </c>
      <c r="AF108" s="192">
        <f t="shared" si="89"/>
        <v>2.2220503666006905E-2</v>
      </c>
      <c r="AG108" s="192">
        <f t="shared" si="89"/>
        <v>2.110947848270656E-2</v>
      </c>
      <c r="AH108" s="192">
        <f t="shared" si="89"/>
        <v>2.0054004558571231E-2</v>
      </c>
      <c r="AI108" s="192">
        <f t="shared" si="89"/>
        <v>1.9051304330642668E-2</v>
      </c>
      <c r="AJ108" s="192">
        <f t="shared" si="89"/>
        <v>1.8098739114110533E-2</v>
      </c>
      <c r="AK108" s="192">
        <f t="shared" si="89"/>
        <v>1.7193802158405005E-2</v>
      </c>
      <c r="AL108" s="192">
        <f t="shared" si="89"/>
        <v>1.6334112050484753E-2</v>
      </c>
      <c r="AM108" s="192">
        <f t="shared" si="89"/>
        <v>1.5517406447960515E-2</v>
      </c>
      <c r="AN108" s="192">
        <f t="shared" si="89"/>
        <v>1.4741536125562489E-2</v>
      </c>
      <c r="AO108" s="192">
        <f t="shared" si="89"/>
        <v>1.4004459319284363E-2</v>
      </c>
      <c r="AP108" s="192">
        <f t="shared" si="89"/>
        <v>1.3304236353320145E-2</v>
      </c>
      <c r="AQ108" s="192">
        <f t="shared" si="89"/>
        <v>1.2639024535654136E-2</v>
      </c>
      <c r="AR108" s="192">
        <f t="shared" si="89"/>
        <v>1.2007073308871428E-2</v>
      </c>
      <c r="AS108" s="192">
        <f t="shared" si="89"/>
        <v>1.1406719643427857E-2</v>
      </c>
      <c r="AT108" s="192">
        <f t="shared" si="89"/>
        <v>1.0836383661256464E-2</v>
      </c>
      <c r="AU108" s="192">
        <f t="shared" si="89"/>
        <v>1.029456447819364E-2</v>
      </c>
      <c r="AV108" s="192">
        <f t="shared" si="89"/>
        <v>9.7798362542839568E-3</v>
      </c>
    </row>
    <row r="109" spans="2:48" x14ac:dyDescent="0.25">
      <c r="B109" s="87" t="s">
        <v>121</v>
      </c>
      <c r="C109" s="100" t="s">
        <v>122</v>
      </c>
      <c r="D109" s="92" t="s">
        <v>123</v>
      </c>
      <c r="E109" s="93"/>
      <c r="F109" s="94">
        <f>(F34-E34)/E34</f>
        <v>-0.26057008234992524</v>
      </c>
      <c r="G109" s="94">
        <f t="shared" ref="G109:K109" si="90">(G34-F34)/F34</f>
        <v>-0.39068908755310566</v>
      </c>
      <c r="H109" s="94">
        <f t="shared" si="90"/>
        <v>0.36119367328802626</v>
      </c>
      <c r="I109" s="94">
        <f t="shared" si="90"/>
        <v>0.61804689532186952</v>
      </c>
      <c r="J109" s="94">
        <f t="shared" si="90"/>
        <v>0.38224862652242364</v>
      </c>
      <c r="K109" s="101">
        <f t="shared" si="90"/>
        <v>8.2022305410025975E-2</v>
      </c>
      <c r="L109" s="107"/>
      <c r="M109" s="25">
        <f>AVERAGE(F109:K109)</f>
        <v>0.13204205510655243</v>
      </c>
      <c r="AC109"/>
    </row>
    <row r="110" spans="2:48" x14ac:dyDescent="0.25">
      <c r="B110" s="88" t="s">
        <v>0</v>
      </c>
      <c r="C110" s="102" t="s">
        <v>124</v>
      </c>
      <c r="D110" s="45" t="s">
        <v>125</v>
      </c>
      <c r="E110" s="93"/>
      <c r="F110" s="94">
        <f>(F35-E35)/E35</f>
        <v>10.681801951364285</v>
      </c>
      <c r="G110" s="94">
        <f t="shared" ref="G110:K110" si="91">(G35-F35)/F35</f>
        <v>0.24094986438003949</v>
      </c>
      <c r="H110" s="94">
        <f t="shared" si="91"/>
        <v>17.549973585212065</v>
      </c>
      <c r="I110" s="94">
        <f t="shared" si="91"/>
        <v>-0.92614370691614989</v>
      </c>
      <c r="J110" s="94">
        <f t="shared" si="91"/>
        <v>7.9559383126414751</v>
      </c>
      <c r="K110" s="101">
        <f t="shared" si="91"/>
        <v>-0.57693345984110989</v>
      </c>
      <c r="L110" s="107"/>
      <c r="M110" s="25">
        <f>AVERAGE(F110:K110)</f>
        <v>5.8209310911401024</v>
      </c>
      <c r="AC110"/>
    </row>
    <row r="111" spans="2:48" x14ac:dyDescent="0.25">
      <c r="B111" s="16" t="s">
        <v>126</v>
      </c>
      <c r="C111" s="52" t="s">
        <v>127</v>
      </c>
      <c r="D111" s="47" t="s">
        <v>128</v>
      </c>
      <c r="E111" s="48"/>
      <c r="F111" s="48"/>
      <c r="G111" s="48"/>
      <c r="H111" s="48"/>
      <c r="I111" s="48"/>
      <c r="J111" s="48"/>
      <c r="K111" s="53"/>
      <c r="L111" s="19"/>
      <c r="M111" s="25"/>
      <c r="AC111"/>
    </row>
    <row r="112" spans="2:48" x14ac:dyDescent="0.25">
      <c r="B112" s="16" t="s">
        <v>129</v>
      </c>
      <c r="C112" s="52" t="s">
        <v>130</v>
      </c>
      <c r="D112" s="47" t="s">
        <v>131</v>
      </c>
      <c r="E112" s="48"/>
      <c r="F112" s="81">
        <f t="shared" ref="F112:K112" si="92">(F37-E37)/E37</f>
        <v>-0.99280665240785326</v>
      </c>
      <c r="G112" s="81">
        <f t="shared" si="92"/>
        <v>1983.2444444444445</v>
      </c>
      <c r="H112" s="81">
        <f t="shared" si="92"/>
        <v>18.452470293758608</v>
      </c>
      <c r="I112" s="81">
        <f t="shared" si="92"/>
        <v>-0.92884556220232239</v>
      </c>
      <c r="J112" s="81">
        <f t="shared" si="92"/>
        <v>8.1774399150936699</v>
      </c>
      <c r="K112" s="81">
        <f t="shared" si="92"/>
        <v>-0.64312556424763034</v>
      </c>
      <c r="L112" s="108"/>
      <c r="M112" s="25">
        <f>AVERAGE(F112:K112)</f>
        <v>334.55159614573984</v>
      </c>
      <c r="AC112"/>
    </row>
    <row r="113" spans="2:48" x14ac:dyDescent="0.25">
      <c r="B113" s="16" t="s">
        <v>132</v>
      </c>
      <c r="C113" s="52" t="s">
        <v>133</v>
      </c>
      <c r="D113" s="47" t="s">
        <v>134</v>
      </c>
      <c r="E113" s="48"/>
      <c r="F113" s="48"/>
      <c r="G113" s="48"/>
      <c r="H113" s="48"/>
      <c r="I113" s="48"/>
      <c r="J113" s="48"/>
      <c r="K113" s="53"/>
      <c r="L113" s="19"/>
      <c r="M113" s="25"/>
      <c r="AC113"/>
    </row>
    <row r="114" spans="2:48" ht="15.75" thickBot="1" x14ac:dyDescent="0.3">
      <c r="B114" s="89" t="s">
        <v>135</v>
      </c>
      <c r="C114" s="54" t="s">
        <v>136</v>
      </c>
      <c r="D114" s="56" t="s">
        <v>137</v>
      </c>
      <c r="E114" s="57"/>
      <c r="F114" s="81">
        <f t="shared" ref="F114:K114" si="93">(F39-E39)/E39</f>
        <v>352.69633323967412</v>
      </c>
      <c r="G114" s="81">
        <f t="shared" si="93"/>
        <v>-0.9405296543422158</v>
      </c>
      <c r="H114" s="81">
        <f t="shared" si="93"/>
        <v>-0.39087805383045821</v>
      </c>
      <c r="I114" s="81">
        <f t="shared" si="93"/>
        <v>0.78911655378857393</v>
      </c>
      <c r="J114" s="81">
        <f t="shared" si="93"/>
        <v>2.3634102518792113</v>
      </c>
      <c r="K114" s="81">
        <f t="shared" si="93"/>
        <v>3.9832172309008009</v>
      </c>
      <c r="L114" s="108"/>
      <c r="M114" s="25">
        <f>AVERAGE(F114:K114)</f>
        <v>59.750111594678323</v>
      </c>
      <c r="AC114"/>
    </row>
    <row r="115" spans="2:48" x14ac:dyDescent="0.25">
      <c r="B115" s="32" t="s">
        <v>0</v>
      </c>
      <c r="C115" s="39" t="s">
        <v>260</v>
      </c>
      <c r="D115" s="40" t="s">
        <v>261</v>
      </c>
      <c r="E115" s="41"/>
      <c r="F115" s="41"/>
      <c r="G115" s="41"/>
      <c r="H115" s="41"/>
      <c r="I115" s="41"/>
      <c r="J115" s="41"/>
      <c r="K115" s="91"/>
      <c r="L115" s="103"/>
      <c r="M115" s="25"/>
      <c r="N115" s="192">
        <v>0.05</v>
      </c>
      <c r="O115" s="192">
        <f>N115*0.95</f>
        <v>4.7500000000000001E-2</v>
      </c>
      <c r="P115" s="192">
        <f t="shared" ref="P115:AV115" si="94">O115*0.95</f>
        <v>4.5124999999999998E-2</v>
      </c>
      <c r="Q115" s="192">
        <f t="shared" si="94"/>
        <v>4.2868749999999997E-2</v>
      </c>
      <c r="R115" s="192">
        <f t="shared" si="94"/>
        <v>4.0725312499999992E-2</v>
      </c>
      <c r="S115" s="192">
        <f t="shared" si="94"/>
        <v>3.8689046874999994E-2</v>
      </c>
      <c r="T115" s="192">
        <f t="shared" si="94"/>
        <v>3.675459453124999E-2</v>
      </c>
      <c r="U115" s="192">
        <f t="shared" si="94"/>
        <v>3.4916864804687489E-2</v>
      </c>
      <c r="V115" s="192">
        <f t="shared" si="94"/>
        <v>3.3171021564453111E-2</v>
      </c>
      <c r="W115" s="192">
        <f t="shared" si="94"/>
        <v>3.1512470486230452E-2</v>
      </c>
      <c r="X115" s="192">
        <f t="shared" si="94"/>
        <v>2.993684696191893E-2</v>
      </c>
      <c r="Y115" s="192">
        <f t="shared" si="94"/>
        <v>2.8440004613822983E-2</v>
      </c>
      <c r="Z115" s="192">
        <f t="shared" si="94"/>
        <v>2.7018004383131834E-2</v>
      </c>
      <c r="AA115" s="192">
        <f t="shared" si="94"/>
        <v>2.5667104163975239E-2</v>
      </c>
      <c r="AB115" s="192">
        <f t="shared" si="94"/>
        <v>2.4383748955776476E-2</v>
      </c>
      <c r="AC115" s="192">
        <f t="shared" si="94"/>
        <v>2.3164561507987652E-2</v>
      </c>
      <c r="AD115" s="192">
        <f t="shared" si="94"/>
        <v>2.200633343258827E-2</v>
      </c>
      <c r="AE115" s="192">
        <f t="shared" si="94"/>
        <v>2.0906016760958854E-2</v>
      </c>
      <c r="AF115" s="192">
        <f t="shared" si="94"/>
        <v>1.9860715922910912E-2</v>
      </c>
      <c r="AG115" s="192">
        <f t="shared" si="94"/>
        <v>1.8867680126765367E-2</v>
      </c>
      <c r="AH115" s="192">
        <f t="shared" si="94"/>
        <v>1.7924296120427098E-2</v>
      </c>
      <c r="AI115" s="192">
        <f t="shared" si="94"/>
        <v>1.7028081314405741E-2</v>
      </c>
      <c r="AJ115" s="192">
        <f t="shared" si="94"/>
        <v>1.6176677248685455E-2</v>
      </c>
      <c r="AK115" s="192">
        <f t="shared" si="94"/>
        <v>1.5367843386251181E-2</v>
      </c>
      <c r="AL115" s="192">
        <f t="shared" si="94"/>
        <v>1.4599451216938621E-2</v>
      </c>
      <c r="AM115" s="192">
        <f t="shared" si="94"/>
        <v>1.3869478656091689E-2</v>
      </c>
      <c r="AN115" s="192">
        <f t="shared" si="94"/>
        <v>1.3176004723287104E-2</v>
      </c>
      <c r="AO115" s="192">
        <f t="shared" si="94"/>
        <v>1.2517204487122747E-2</v>
      </c>
      <c r="AP115" s="192">
        <f t="shared" si="94"/>
        <v>1.1891344262766609E-2</v>
      </c>
      <c r="AQ115" s="192">
        <f t="shared" si="94"/>
        <v>1.1296777049628278E-2</v>
      </c>
      <c r="AR115" s="192">
        <f t="shared" si="94"/>
        <v>1.0731938197146863E-2</v>
      </c>
      <c r="AS115" s="192">
        <f t="shared" si="94"/>
        <v>1.0195341287289519E-2</v>
      </c>
      <c r="AT115" s="192">
        <f t="shared" si="94"/>
        <v>9.6855742229250419E-3</v>
      </c>
      <c r="AU115" s="192">
        <f t="shared" si="94"/>
        <v>9.2012955117787894E-3</v>
      </c>
      <c r="AV115" s="192">
        <f t="shared" si="94"/>
        <v>8.7412307361898495E-3</v>
      </c>
    </row>
    <row r="116" spans="2:48" x14ac:dyDescent="0.25">
      <c r="B116" s="14" t="s">
        <v>262</v>
      </c>
      <c r="C116" s="7" t="s">
        <v>263</v>
      </c>
      <c r="D116" s="9" t="s">
        <v>264</v>
      </c>
      <c r="E116" s="10"/>
      <c r="F116" s="10"/>
      <c r="G116" s="10"/>
      <c r="H116" s="10"/>
      <c r="I116" s="10"/>
      <c r="J116" s="10"/>
      <c r="K116" s="11"/>
      <c r="L116" s="19"/>
      <c r="M116" s="25"/>
      <c r="AC116"/>
    </row>
    <row r="117" spans="2:48" x14ac:dyDescent="0.25">
      <c r="B117" s="14" t="s">
        <v>265</v>
      </c>
      <c r="C117" s="7" t="s">
        <v>266</v>
      </c>
      <c r="D117" s="9" t="s">
        <v>267</v>
      </c>
      <c r="E117" s="10"/>
      <c r="F117" s="10"/>
      <c r="G117" s="10"/>
      <c r="H117" s="10"/>
      <c r="I117" s="10"/>
      <c r="J117" s="10"/>
      <c r="K117" s="11"/>
      <c r="L117" s="19"/>
      <c r="M117" s="25"/>
      <c r="AC117"/>
    </row>
    <row r="118" spans="2:48" ht="15.75" thickBot="1" x14ac:dyDescent="0.3">
      <c r="B118" s="15" t="s">
        <v>268</v>
      </c>
      <c r="C118" s="37" t="s">
        <v>269</v>
      </c>
      <c r="D118" s="38" t="s">
        <v>270</v>
      </c>
      <c r="E118" s="12"/>
      <c r="F118" s="12"/>
      <c r="G118" s="12"/>
      <c r="H118" s="12"/>
      <c r="I118" s="12"/>
      <c r="J118" s="12"/>
      <c r="K118" s="13"/>
      <c r="L118" s="19"/>
      <c r="M118" s="25"/>
      <c r="AC118"/>
    </row>
    <row r="119" spans="2:48" x14ac:dyDescent="0.25">
      <c r="B119" s="32" t="s">
        <v>138</v>
      </c>
      <c r="C119" s="33" t="s">
        <v>139</v>
      </c>
      <c r="D119" s="34" t="s">
        <v>140</v>
      </c>
      <c r="E119" s="63"/>
      <c r="F119" s="94">
        <f>(F44-E44)/E44</f>
        <v>-0.97480505348346813</v>
      </c>
      <c r="G119" s="94">
        <f t="shared" ref="G119:K119" si="95">(G44-F44)/F44</f>
        <v>0.22444795185343633</v>
      </c>
      <c r="H119" s="94">
        <f t="shared" si="95"/>
        <v>0.60782565745882977</v>
      </c>
      <c r="I119" s="94">
        <f t="shared" si="95"/>
        <v>-0.46916022298147819</v>
      </c>
      <c r="J119" s="94">
        <f t="shared" si="95"/>
        <v>1.0411444218608852</v>
      </c>
      <c r="K119" s="94">
        <f t="shared" si="95"/>
        <v>0.61782990228959078</v>
      </c>
      <c r="L119" s="107"/>
      <c r="M119" s="25">
        <f>AVERAGE(F119:K119)</f>
        <v>0.17454710949963262</v>
      </c>
      <c r="N119" s="192">
        <f>L45</f>
        <v>1.6657639935313246E-5</v>
      </c>
      <c r="O119" s="192">
        <f>N119*0.95</f>
        <v>1.5824757938547583E-5</v>
      </c>
      <c r="P119" s="192">
        <f t="shared" ref="P119:AV119" si="96">O119*0.95</f>
        <v>1.5033520041620203E-5</v>
      </c>
      <c r="Q119" s="192">
        <f t="shared" si="96"/>
        <v>1.4281844039539193E-5</v>
      </c>
      <c r="R119" s="192">
        <f t="shared" si="96"/>
        <v>1.3567751837562233E-5</v>
      </c>
      <c r="S119" s="192">
        <f t="shared" si="96"/>
        <v>1.2889364245684121E-5</v>
      </c>
      <c r="T119" s="192">
        <f t="shared" si="96"/>
        <v>1.2244896033399915E-5</v>
      </c>
      <c r="U119" s="192">
        <f t="shared" si="96"/>
        <v>1.1632651231729919E-5</v>
      </c>
      <c r="V119" s="192">
        <f t="shared" si="96"/>
        <v>1.1051018670143422E-5</v>
      </c>
      <c r="W119" s="192">
        <f t="shared" si="96"/>
        <v>1.0498467736636251E-5</v>
      </c>
      <c r="X119" s="192">
        <f t="shared" si="96"/>
        <v>9.9735443498044383E-6</v>
      </c>
      <c r="Y119" s="192">
        <f t="shared" si="96"/>
        <v>9.4748671323142165E-6</v>
      </c>
      <c r="Z119" s="192">
        <f t="shared" si="96"/>
        <v>9.0011237756985045E-6</v>
      </c>
      <c r="AA119" s="192">
        <f t="shared" si="96"/>
        <v>8.5510675869135794E-6</v>
      </c>
      <c r="AB119" s="192">
        <f t="shared" si="96"/>
        <v>8.1235142075678998E-6</v>
      </c>
      <c r="AC119" s="192">
        <f t="shared" si="96"/>
        <v>7.7173384971895041E-6</v>
      </c>
      <c r="AD119" s="192">
        <f t="shared" si="96"/>
        <v>7.3314715723300284E-6</v>
      </c>
      <c r="AE119" s="192">
        <f t="shared" si="96"/>
        <v>6.9648979937135268E-6</v>
      </c>
      <c r="AF119" s="192">
        <f t="shared" si="96"/>
        <v>6.6166530940278504E-6</v>
      </c>
      <c r="AG119" s="192">
        <f t="shared" si="96"/>
        <v>6.2858204393264577E-6</v>
      </c>
      <c r="AH119" s="192">
        <f t="shared" si="96"/>
        <v>5.9715294173601345E-6</v>
      </c>
      <c r="AI119" s="192">
        <f t="shared" si="96"/>
        <v>5.6729529464921278E-6</v>
      </c>
      <c r="AJ119" s="192">
        <f t="shared" si="96"/>
        <v>5.3893052991675212E-6</v>
      </c>
      <c r="AK119" s="192">
        <f t="shared" si="96"/>
        <v>5.119840034209145E-6</v>
      </c>
      <c r="AL119" s="192">
        <f t="shared" si="96"/>
        <v>4.8638480324986878E-6</v>
      </c>
      <c r="AM119" s="192">
        <f t="shared" si="96"/>
        <v>4.6206556308737533E-6</v>
      </c>
      <c r="AN119" s="192">
        <f t="shared" si="96"/>
        <v>4.3896228493300655E-6</v>
      </c>
      <c r="AO119" s="192">
        <f t="shared" si="96"/>
        <v>4.1701417068635624E-6</v>
      </c>
      <c r="AP119" s="192">
        <f t="shared" si="96"/>
        <v>3.9616346215203845E-6</v>
      </c>
      <c r="AQ119" s="192">
        <f t="shared" si="96"/>
        <v>3.7635528904443652E-6</v>
      </c>
      <c r="AR119" s="192">
        <f t="shared" si="96"/>
        <v>3.575375245922147E-6</v>
      </c>
      <c r="AS119" s="192">
        <f t="shared" si="96"/>
        <v>3.3966064836260396E-6</v>
      </c>
      <c r="AT119" s="192">
        <f t="shared" si="96"/>
        <v>3.2267761594447374E-6</v>
      </c>
      <c r="AU119" s="192">
        <f t="shared" si="96"/>
        <v>3.0654373514725004E-6</v>
      </c>
      <c r="AV119" s="192">
        <f t="shared" si="96"/>
        <v>2.9121654838988753E-6</v>
      </c>
    </row>
    <row r="120" spans="2:48" x14ac:dyDescent="0.25">
      <c r="B120" s="14" t="s">
        <v>271</v>
      </c>
      <c r="C120" s="7" t="s">
        <v>272</v>
      </c>
      <c r="D120" s="9" t="s">
        <v>273</v>
      </c>
      <c r="E120" s="10"/>
      <c r="F120" s="10"/>
      <c r="G120" s="10"/>
      <c r="H120" s="10"/>
      <c r="I120" s="10"/>
      <c r="J120" s="10"/>
      <c r="K120" s="11"/>
      <c r="L120" s="19"/>
      <c r="M120" s="25"/>
    </row>
    <row r="121" spans="2:48" x14ac:dyDescent="0.25">
      <c r="B121" s="14" t="s">
        <v>274</v>
      </c>
      <c r="C121" s="7" t="s">
        <v>275</v>
      </c>
      <c r="D121" s="9" t="s">
        <v>276</v>
      </c>
      <c r="E121" s="10"/>
      <c r="F121" s="10"/>
      <c r="G121" s="10"/>
      <c r="H121" s="10"/>
      <c r="I121" s="10"/>
      <c r="J121" s="10"/>
      <c r="K121" s="11"/>
      <c r="L121" s="19"/>
      <c r="M121" s="25"/>
    </row>
    <row r="122" spans="2:48" x14ac:dyDescent="0.25">
      <c r="B122" s="14" t="s">
        <v>141</v>
      </c>
      <c r="C122" s="7" t="s">
        <v>142</v>
      </c>
      <c r="D122" s="9" t="s">
        <v>143</v>
      </c>
      <c r="E122" s="10"/>
      <c r="F122" s="81">
        <f t="shared" ref="F122:K122" si="97">(F47-E47)/E47</f>
        <v>3.4392244593586878</v>
      </c>
      <c r="G122" s="81">
        <f t="shared" si="97"/>
        <v>-0.98672938014446498</v>
      </c>
      <c r="H122" s="81">
        <f t="shared" si="97"/>
        <v>20.37974683544304</v>
      </c>
      <c r="I122" s="81">
        <f t="shared" si="97"/>
        <v>-0.12611012433392543</v>
      </c>
      <c r="J122" s="81">
        <f t="shared" si="97"/>
        <v>-0.82113821138211374</v>
      </c>
      <c r="K122" s="81">
        <f t="shared" si="97"/>
        <v>3.3825757575757573</v>
      </c>
      <c r="L122" s="19"/>
      <c r="M122" s="25">
        <f>AVERAGE(F122:K122)</f>
        <v>4.2112615560861633</v>
      </c>
    </row>
    <row r="123" spans="2:48" x14ac:dyDescent="0.25">
      <c r="B123" s="14" t="s">
        <v>277</v>
      </c>
      <c r="C123" s="7" t="s">
        <v>278</v>
      </c>
      <c r="D123" s="9" t="s">
        <v>279</v>
      </c>
      <c r="E123" s="10"/>
      <c r="F123" s="10"/>
      <c r="G123" s="10"/>
      <c r="H123" s="10"/>
      <c r="I123" s="10"/>
      <c r="J123" s="10"/>
      <c r="K123" s="11"/>
      <c r="L123" s="19"/>
      <c r="M123" s="25"/>
    </row>
    <row r="124" spans="2:48" x14ac:dyDescent="0.25">
      <c r="B124" s="14" t="s">
        <v>280</v>
      </c>
      <c r="C124" s="7" t="s">
        <v>281</v>
      </c>
      <c r="D124" s="9" t="s">
        <v>282</v>
      </c>
      <c r="E124" s="10"/>
      <c r="F124" s="10"/>
      <c r="G124" s="10"/>
      <c r="H124" s="10"/>
      <c r="I124" s="10"/>
      <c r="J124" s="10"/>
      <c r="K124" s="11"/>
      <c r="L124" s="19"/>
      <c r="M124" s="25"/>
    </row>
    <row r="125" spans="2:48" x14ac:dyDescent="0.25">
      <c r="B125" s="14" t="s">
        <v>283</v>
      </c>
      <c r="C125" s="7" t="s">
        <v>284</v>
      </c>
      <c r="D125" s="9" t="s">
        <v>285</v>
      </c>
      <c r="E125" s="10"/>
      <c r="F125" s="10"/>
      <c r="G125" s="10"/>
      <c r="H125" s="10"/>
      <c r="I125" s="10"/>
      <c r="J125" s="10"/>
      <c r="K125" s="11"/>
      <c r="L125" s="19"/>
      <c r="M125" s="25"/>
    </row>
    <row r="126" spans="2:48" x14ac:dyDescent="0.25">
      <c r="B126" s="14" t="s">
        <v>144</v>
      </c>
      <c r="C126" s="7" t="s">
        <v>145</v>
      </c>
      <c r="D126" s="9" t="s">
        <v>146</v>
      </c>
      <c r="E126" s="10"/>
      <c r="F126" s="81">
        <f t="shared" ref="F126:K126" si="98">(F51-E51)/E51</f>
        <v>-0.97700599799880783</v>
      </c>
      <c r="G126" s="81">
        <f t="shared" si="98"/>
        <v>0.34104139715394566</v>
      </c>
      <c r="H126" s="81">
        <f t="shared" si="98"/>
        <v>0.58899071506089484</v>
      </c>
      <c r="I126" s="81">
        <f t="shared" si="98"/>
        <v>-0.47355719977233918</v>
      </c>
      <c r="J126" s="81">
        <f t="shared" si="98"/>
        <v>1.0807674566107364</v>
      </c>
      <c r="K126" s="81">
        <f t="shared" si="98"/>
        <v>0.61277338635371692</v>
      </c>
      <c r="L126" s="19"/>
      <c r="M126" s="25">
        <f>AVERAGE(F126:K126)</f>
        <v>0.19550162623469114</v>
      </c>
    </row>
    <row r="127" spans="2:48" ht="15.75" thickBot="1" x14ac:dyDescent="0.3">
      <c r="B127" s="15" t="s">
        <v>286</v>
      </c>
      <c r="C127" s="37" t="s">
        <v>287</v>
      </c>
      <c r="D127" s="38" t="s">
        <v>288</v>
      </c>
      <c r="E127" s="12"/>
      <c r="F127" s="12"/>
      <c r="G127" s="12"/>
      <c r="H127" s="12"/>
      <c r="I127" s="12"/>
      <c r="J127" s="12"/>
      <c r="K127" s="13"/>
      <c r="L127" s="19"/>
      <c r="M127" s="25"/>
    </row>
    <row r="128" spans="2:48" x14ac:dyDescent="0.25">
      <c r="B128" s="32" t="s">
        <v>289</v>
      </c>
      <c r="C128" s="33" t="s">
        <v>290</v>
      </c>
      <c r="D128" s="34" t="s">
        <v>291</v>
      </c>
      <c r="E128" s="35"/>
      <c r="F128" s="35"/>
      <c r="G128" s="35"/>
      <c r="H128" s="35"/>
      <c r="I128" s="35"/>
      <c r="J128" s="35"/>
      <c r="K128" s="36"/>
      <c r="L128" s="103"/>
      <c r="M128" s="25"/>
    </row>
    <row r="129" spans="2:48" x14ac:dyDescent="0.25">
      <c r="B129" s="14" t="s">
        <v>292</v>
      </c>
      <c r="C129" s="7" t="s">
        <v>293</v>
      </c>
      <c r="D129" s="9" t="s">
        <v>40</v>
      </c>
      <c r="E129" s="10"/>
      <c r="F129" s="10"/>
      <c r="G129" s="10"/>
      <c r="H129" s="10"/>
      <c r="I129" s="10"/>
      <c r="J129" s="10"/>
      <c r="K129" s="11"/>
      <c r="L129" s="19"/>
      <c r="M129" s="25"/>
    </row>
    <row r="130" spans="2:48" x14ac:dyDescent="0.25">
      <c r="B130" s="14" t="s">
        <v>294</v>
      </c>
      <c r="C130" s="7" t="s">
        <v>295</v>
      </c>
      <c r="D130" s="9" t="s">
        <v>49</v>
      </c>
      <c r="E130" s="10"/>
      <c r="F130" s="10"/>
      <c r="G130" s="10"/>
      <c r="H130" s="10"/>
      <c r="I130" s="10"/>
      <c r="J130" s="10"/>
      <c r="K130" s="11"/>
      <c r="L130" s="19"/>
      <c r="M130" s="25"/>
    </row>
    <row r="131" spans="2:48" x14ac:dyDescent="0.25">
      <c r="B131" s="14" t="s">
        <v>296</v>
      </c>
      <c r="C131" s="7" t="s">
        <v>297</v>
      </c>
      <c r="D131" s="9" t="s">
        <v>64</v>
      </c>
      <c r="E131" s="10"/>
      <c r="F131" s="10"/>
      <c r="G131" s="10"/>
      <c r="H131" s="10"/>
      <c r="I131" s="10"/>
      <c r="J131" s="10"/>
      <c r="K131" s="11"/>
      <c r="L131" s="19"/>
      <c r="M131" s="25"/>
    </row>
    <row r="132" spans="2:48" ht="15.75" thickBot="1" x14ac:dyDescent="0.3">
      <c r="B132" s="15" t="s">
        <v>298</v>
      </c>
      <c r="C132" s="37" t="s">
        <v>299</v>
      </c>
      <c r="D132" s="38" t="s">
        <v>82</v>
      </c>
      <c r="E132" s="12"/>
      <c r="F132" s="12"/>
      <c r="G132" s="12"/>
      <c r="H132" s="12"/>
      <c r="I132" s="12"/>
      <c r="J132" s="12"/>
      <c r="K132" s="13"/>
      <c r="L132" s="19"/>
      <c r="M132" s="25"/>
    </row>
    <row r="133" spans="2:48" x14ac:dyDescent="0.25">
      <c r="B133" s="32" t="s">
        <v>147</v>
      </c>
      <c r="C133" s="33" t="s">
        <v>148</v>
      </c>
      <c r="D133" s="34" t="s">
        <v>94</v>
      </c>
      <c r="E133" s="35"/>
      <c r="F133" s="35"/>
      <c r="G133" s="35"/>
      <c r="H133" s="35"/>
      <c r="I133" s="35"/>
      <c r="J133" s="94"/>
      <c r="K133" s="94">
        <f t="shared" ref="K133" si="99">(K58-J58)/J58</f>
        <v>-0.11545741646811528</v>
      </c>
      <c r="L133" s="103"/>
      <c r="M133" s="25">
        <f>AVERAGE(F133:K133)</f>
        <v>-0.11545741646811528</v>
      </c>
      <c r="N133" s="192">
        <f>L59</f>
        <v>1.3934059692569247E-2</v>
      </c>
      <c r="O133" s="192">
        <f>N133*0.95</f>
        <v>1.3237356707940785E-2</v>
      </c>
      <c r="P133" s="192">
        <f t="shared" ref="P133:AV133" si="100">O133*0.95</f>
        <v>1.2575488872543745E-2</v>
      </c>
      <c r="Q133" s="192">
        <f t="shared" si="100"/>
        <v>1.1946714428916557E-2</v>
      </c>
      <c r="R133" s="192">
        <f t="shared" si="100"/>
        <v>1.134937870747073E-2</v>
      </c>
      <c r="S133" s="192">
        <f t="shared" si="100"/>
        <v>1.0781909772097193E-2</v>
      </c>
      <c r="T133" s="192">
        <f t="shared" si="100"/>
        <v>1.0242814283492333E-2</v>
      </c>
      <c r="U133" s="192">
        <f t="shared" si="100"/>
        <v>9.7306735693177167E-3</v>
      </c>
      <c r="V133" s="192">
        <f t="shared" si="100"/>
        <v>9.24413989085183E-3</v>
      </c>
      <c r="W133" s="192">
        <f t="shared" si="100"/>
        <v>8.7819328963092379E-3</v>
      </c>
      <c r="X133" s="192">
        <f t="shared" si="100"/>
        <v>8.3428362514937748E-3</v>
      </c>
      <c r="Y133" s="192">
        <f t="shared" si="100"/>
        <v>7.9256944389190856E-3</v>
      </c>
      <c r="Z133" s="192">
        <f t="shared" si="100"/>
        <v>7.529409716973131E-3</v>
      </c>
      <c r="AA133" s="192">
        <f t="shared" si="100"/>
        <v>7.1529392311244742E-3</v>
      </c>
      <c r="AB133" s="192">
        <f t="shared" si="100"/>
        <v>6.7952922695682502E-3</v>
      </c>
      <c r="AC133" s="192">
        <f t="shared" si="100"/>
        <v>6.4555276560898378E-3</v>
      </c>
      <c r="AD133" s="192">
        <f t="shared" si="100"/>
        <v>6.1327512732853454E-3</v>
      </c>
      <c r="AE133" s="192">
        <f t="shared" si="100"/>
        <v>5.826113709621078E-3</v>
      </c>
      <c r="AF133" s="192">
        <f t="shared" si="100"/>
        <v>5.5348080241400237E-3</v>
      </c>
      <c r="AG133" s="192">
        <f t="shared" si="100"/>
        <v>5.258067622933022E-3</v>
      </c>
      <c r="AH133" s="192">
        <f t="shared" si="100"/>
        <v>4.9951642417863703E-3</v>
      </c>
      <c r="AI133" s="192">
        <f t="shared" si="100"/>
        <v>4.7454060296970519E-3</v>
      </c>
      <c r="AJ133" s="192">
        <f t="shared" si="100"/>
        <v>4.5081357282121988E-3</v>
      </c>
      <c r="AK133" s="192">
        <f t="shared" si="100"/>
        <v>4.2827289418015885E-3</v>
      </c>
      <c r="AL133" s="192">
        <f t="shared" si="100"/>
        <v>4.068592494711509E-3</v>
      </c>
      <c r="AM133" s="192">
        <f t="shared" si="100"/>
        <v>3.8651628699759334E-3</v>
      </c>
      <c r="AN133" s="192">
        <f t="shared" si="100"/>
        <v>3.6719047264771364E-3</v>
      </c>
      <c r="AO133" s="192">
        <f t="shared" si="100"/>
        <v>3.4883094901532793E-3</v>
      </c>
      <c r="AP133" s="192">
        <f t="shared" si="100"/>
        <v>3.313894015645615E-3</v>
      </c>
      <c r="AQ133" s="192">
        <f t="shared" si="100"/>
        <v>3.1481993148633342E-3</v>
      </c>
      <c r="AR133" s="192">
        <f t="shared" si="100"/>
        <v>2.9907893491201674E-3</v>
      </c>
      <c r="AS133" s="192">
        <f t="shared" si="100"/>
        <v>2.8412498816641589E-3</v>
      </c>
      <c r="AT133" s="192">
        <f t="shared" si="100"/>
        <v>2.6991873875809509E-3</v>
      </c>
      <c r="AU133" s="192">
        <f t="shared" si="100"/>
        <v>2.5642280182019031E-3</v>
      </c>
      <c r="AV133" s="192">
        <f t="shared" si="100"/>
        <v>2.436016617291808E-3</v>
      </c>
    </row>
    <row r="134" spans="2:48" x14ac:dyDescent="0.25">
      <c r="B134" s="14" t="s">
        <v>300</v>
      </c>
      <c r="C134" s="7" t="s">
        <v>301</v>
      </c>
      <c r="D134" s="9" t="s">
        <v>118</v>
      </c>
      <c r="E134" s="10"/>
      <c r="F134" s="10"/>
      <c r="G134" s="10"/>
      <c r="H134" s="10"/>
      <c r="I134" s="10"/>
      <c r="J134" s="10"/>
      <c r="K134" s="11"/>
      <c r="L134" s="19"/>
      <c r="M134" s="25"/>
    </row>
    <row r="135" spans="2:48" x14ac:dyDescent="0.25">
      <c r="B135" s="14" t="s">
        <v>302</v>
      </c>
      <c r="C135" s="7" t="s">
        <v>303</v>
      </c>
      <c r="D135" s="9" t="s">
        <v>138</v>
      </c>
      <c r="E135" s="10"/>
      <c r="F135" s="10"/>
      <c r="G135" s="10"/>
      <c r="H135" s="10"/>
      <c r="I135" s="10"/>
      <c r="J135" s="10"/>
      <c r="K135" s="11"/>
      <c r="L135" s="19"/>
      <c r="M135" s="25"/>
    </row>
    <row r="136" spans="2:48" x14ac:dyDescent="0.25">
      <c r="B136" s="14" t="s">
        <v>304</v>
      </c>
      <c r="C136" s="7" t="s">
        <v>305</v>
      </c>
      <c r="D136" s="9" t="s">
        <v>289</v>
      </c>
      <c r="E136" s="10"/>
      <c r="F136" s="10"/>
      <c r="G136" s="10"/>
      <c r="H136" s="10"/>
      <c r="I136" s="10"/>
      <c r="J136" s="10"/>
      <c r="K136" s="11"/>
      <c r="L136" s="19"/>
      <c r="M136" s="25"/>
    </row>
    <row r="137" spans="2:48" x14ac:dyDescent="0.25">
      <c r="B137" s="14" t="s">
        <v>306</v>
      </c>
      <c r="C137" s="7" t="s">
        <v>307</v>
      </c>
      <c r="D137" s="9" t="s">
        <v>147</v>
      </c>
      <c r="E137" s="10"/>
      <c r="F137" s="10"/>
      <c r="G137" s="10"/>
      <c r="H137" s="10"/>
      <c r="I137" s="10"/>
      <c r="J137" s="10"/>
      <c r="K137" s="11"/>
      <c r="L137" s="19"/>
      <c r="M137" s="25"/>
    </row>
    <row r="138" spans="2:48" x14ac:dyDescent="0.25">
      <c r="B138" s="14" t="s">
        <v>308</v>
      </c>
      <c r="C138" s="7" t="s">
        <v>309</v>
      </c>
      <c r="D138" s="9" t="s">
        <v>310</v>
      </c>
      <c r="E138" s="10"/>
      <c r="F138" s="10"/>
      <c r="G138" s="10"/>
      <c r="H138" s="10"/>
      <c r="I138" s="10"/>
      <c r="J138" s="10"/>
      <c r="K138" s="11"/>
      <c r="L138" s="19"/>
      <c r="M138" s="25"/>
    </row>
    <row r="139" spans="2:48" x14ac:dyDescent="0.25">
      <c r="B139" s="14" t="s">
        <v>311</v>
      </c>
      <c r="C139" s="7" t="s">
        <v>312</v>
      </c>
      <c r="D139" s="9" t="s">
        <v>149</v>
      </c>
      <c r="E139" s="10"/>
      <c r="F139" s="10"/>
      <c r="G139" s="10"/>
      <c r="H139" s="10"/>
      <c r="I139" s="10"/>
      <c r="J139" s="10"/>
      <c r="K139" s="11"/>
      <c r="L139" s="19"/>
      <c r="M139" s="25"/>
    </row>
    <row r="140" spans="2:48" x14ac:dyDescent="0.25">
      <c r="B140" s="14" t="s">
        <v>150</v>
      </c>
      <c r="C140" s="7" t="s">
        <v>151</v>
      </c>
      <c r="D140" s="9" t="s">
        <v>152</v>
      </c>
      <c r="E140" s="10"/>
      <c r="F140" s="10"/>
      <c r="G140" s="10"/>
      <c r="H140" s="10"/>
      <c r="I140" s="10"/>
      <c r="J140" s="10"/>
      <c r="K140" s="81">
        <f t="shared" ref="K140" si="101">(K65-J65)/J65</f>
        <v>-0.11545741646811528</v>
      </c>
      <c r="L140" s="19"/>
      <c r="M140" s="25">
        <f>AVERAGE(F140:K140)</f>
        <v>-0.11545741646811528</v>
      </c>
    </row>
    <row r="141" spans="2:48" x14ac:dyDescent="0.25">
      <c r="B141" s="14" t="s">
        <v>313</v>
      </c>
      <c r="C141" s="7" t="s">
        <v>314</v>
      </c>
      <c r="D141" s="9" t="s">
        <v>153</v>
      </c>
      <c r="E141" s="10"/>
      <c r="F141" s="10"/>
      <c r="G141" s="10"/>
      <c r="H141" s="10"/>
      <c r="I141" s="10"/>
      <c r="J141" s="10"/>
      <c r="K141" s="11"/>
      <c r="L141" s="19"/>
      <c r="M141" s="25"/>
    </row>
    <row r="142" spans="2:48" ht="15.75" thickBot="1" x14ac:dyDescent="0.3">
      <c r="B142" s="15" t="s">
        <v>315</v>
      </c>
      <c r="C142" s="37" t="s">
        <v>316</v>
      </c>
      <c r="D142" s="38" t="s">
        <v>317</v>
      </c>
      <c r="E142" s="12"/>
      <c r="F142" s="12"/>
      <c r="G142" s="12"/>
      <c r="H142" s="12"/>
      <c r="I142" s="12"/>
      <c r="J142" s="12"/>
      <c r="K142" s="13"/>
      <c r="L142" s="19"/>
      <c r="M142" s="25"/>
    </row>
    <row r="143" spans="2:48" ht="15.75" thickBot="1" x14ac:dyDescent="0.3">
      <c r="B143" s="64" t="s">
        <v>0</v>
      </c>
      <c r="C143" s="65" t="s">
        <v>154</v>
      </c>
      <c r="D143" s="66" t="s">
        <v>155</v>
      </c>
      <c r="E143" s="67">
        <v>51938935.280000001</v>
      </c>
      <c r="F143" s="67">
        <v>53702047.700000003</v>
      </c>
      <c r="G143" s="67">
        <v>56498073.950000003</v>
      </c>
      <c r="H143" s="67">
        <v>67799892.870000005</v>
      </c>
      <c r="I143" s="67">
        <v>72469035.010000005</v>
      </c>
      <c r="J143" s="67">
        <v>88462500.930000007</v>
      </c>
      <c r="K143" s="68">
        <v>100463507.75</v>
      </c>
      <c r="L143" s="104"/>
      <c r="M143" s="25"/>
    </row>
    <row r="144" spans="2:48" ht="15.75" thickBot="1" x14ac:dyDescent="0.3">
      <c r="B144" s="75"/>
      <c r="C144" s="76" t="s">
        <v>442</v>
      </c>
      <c r="D144" s="77" t="s">
        <v>155</v>
      </c>
      <c r="E144" s="78"/>
      <c r="F144" s="78"/>
      <c r="G144" s="78"/>
      <c r="H144" s="78"/>
      <c r="I144" s="78"/>
      <c r="J144" s="78"/>
      <c r="K144" s="79"/>
      <c r="L144" s="105"/>
      <c r="M144" s="25"/>
    </row>
    <row r="145" spans="2:13" ht="15.75" thickBot="1" x14ac:dyDescent="0.3">
      <c r="B145" s="69" t="s">
        <v>0</v>
      </c>
      <c r="C145" s="70" t="s">
        <v>441</v>
      </c>
      <c r="D145" s="71" t="s">
        <v>155</v>
      </c>
      <c r="E145" s="72"/>
      <c r="F145" s="73">
        <f>(F143-E143)/E143</f>
        <v>3.3945871444902707E-2</v>
      </c>
      <c r="G145" s="73">
        <f t="shared" ref="G145" si="102">(G143-F143)/F143</f>
        <v>5.2065542558445123E-2</v>
      </c>
      <c r="H145" s="73">
        <f t="shared" ref="H145" si="103">(H143-G143)/G143</f>
        <v>0.2000390124803538</v>
      </c>
      <c r="I145" s="73">
        <f t="shared" ref="I145" si="104">(I143-H143)/H143</f>
        <v>6.8866512060021201E-2</v>
      </c>
      <c r="J145" s="73">
        <f t="shared" ref="J145" si="105">(J143-I143)/I143</f>
        <v>0.22069378897887992</v>
      </c>
      <c r="K145" s="73">
        <f t="shared" ref="K145" si="106">(K143-J143)/J143</f>
        <v>0.13566207934248137</v>
      </c>
      <c r="L145" s="23"/>
      <c r="M145" s="25">
        <f t="shared" ref="M145" si="107">AVERAGE(F145:K145)</f>
        <v>0.11854546781084736</v>
      </c>
    </row>
  </sheetData>
  <mergeCells count="6">
    <mergeCell ref="B77:B78"/>
    <mergeCell ref="C77:C78"/>
    <mergeCell ref="D77:D78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158"/>
  <sheetViews>
    <sheetView zoomScale="55" zoomScaleNormal="55" workbookViewId="0">
      <selection activeCell="I56" sqref="I56"/>
    </sheetView>
  </sheetViews>
  <sheetFormatPr defaultRowHeight="15" x14ac:dyDescent="0.25"/>
  <cols>
    <col min="2" max="2" width="15.140625" customWidth="1"/>
    <col min="3" max="3" width="108.42578125" customWidth="1"/>
    <col min="5" max="7" width="14" bestFit="1" customWidth="1"/>
    <col min="8" max="9" width="15" bestFit="1" customWidth="1"/>
    <col min="10" max="10" width="16.42578125" bestFit="1" customWidth="1"/>
    <col min="11" max="11" width="15" bestFit="1" customWidth="1"/>
    <col min="12" max="12" width="17" bestFit="1" customWidth="1"/>
    <col min="13" max="13" width="14" customWidth="1"/>
    <col min="14" max="14" width="16" bestFit="1" customWidth="1"/>
    <col min="15" max="15" width="16.7109375" bestFit="1" customWidth="1"/>
    <col min="16" max="16" width="24.28515625" bestFit="1" customWidth="1"/>
    <col min="17" max="28" width="17" bestFit="1" customWidth="1"/>
    <col min="29" max="29" width="17" style="152" bestFit="1" customWidth="1"/>
    <col min="30" max="30" width="17" bestFit="1" customWidth="1"/>
    <col min="31" max="40" width="16.7109375" bestFit="1" customWidth="1"/>
    <col min="41" max="48" width="17" bestFit="1" customWidth="1"/>
  </cols>
  <sheetData>
    <row r="1" spans="2:48" ht="15.75" thickBot="1" x14ac:dyDescent="0.3"/>
    <row r="2" spans="2:48" ht="15" customHeight="1" x14ac:dyDescent="0.25">
      <c r="B2" s="323" t="s">
        <v>26</v>
      </c>
      <c r="C2" s="325" t="s">
        <v>156</v>
      </c>
      <c r="D2" s="325" t="s">
        <v>28</v>
      </c>
      <c r="E2" s="17" t="s">
        <v>29</v>
      </c>
      <c r="F2" s="17" t="s">
        <v>237</v>
      </c>
      <c r="G2" s="17" t="s">
        <v>238</v>
      </c>
      <c r="H2" s="17" t="s">
        <v>239</v>
      </c>
      <c r="I2" s="17" t="s">
        <v>240</v>
      </c>
      <c r="J2" s="17" t="s">
        <v>241</v>
      </c>
      <c r="K2" s="121" t="s">
        <v>242</v>
      </c>
      <c r="L2" s="133" t="s">
        <v>467</v>
      </c>
      <c r="M2" s="134" t="s">
        <v>443</v>
      </c>
      <c r="N2" s="223" t="s">
        <v>243</v>
      </c>
      <c r="O2" s="190" t="s">
        <v>244</v>
      </c>
      <c r="P2" s="190" t="s">
        <v>245</v>
      </c>
      <c r="Q2" s="190" t="s">
        <v>246</v>
      </c>
      <c r="R2" s="190" t="s">
        <v>247</v>
      </c>
      <c r="S2" s="190" t="s">
        <v>248</v>
      </c>
      <c r="T2" s="190" t="s">
        <v>249</v>
      </c>
      <c r="U2" s="190" t="s">
        <v>250</v>
      </c>
      <c r="V2" s="190" t="s">
        <v>251</v>
      </c>
      <c r="W2" s="190" t="s">
        <v>252</v>
      </c>
      <c r="X2" s="190" t="s">
        <v>253</v>
      </c>
      <c r="Y2" s="190" t="s">
        <v>254</v>
      </c>
      <c r="Z2" s="190" t="s">
        <v>255</v>
      </c>
      <c r="AA2" s="190" t="s">
        <v>256</v>
      </c>
      <c r="AB2" s="190" t="s">
        <v>257</v>
      </c>
      <c r="AC2" s="190" t="s">
        <v>446</v>
      </c>
      <c r="AD2" s="190" t="s">
        <v>447</v>
      </c>
      <c r="AE2" s="190" t="s">
        <v>448</v>
      </c>
      <c r="AF2" s="190" t="s">
        <v>449</v>
      </c>
      <c r="AG2" s="190" t="s">
        <v>450</v>
      </c>
      <c r="AH2" s="190" t="s">
        <v>451</v>
      </c>
      <c r="AI2" s="190" t="s">
        <v>452</v>
      </c>
      <c r="AJ2" s="190" t="s">
        <v>453</v>
      </c>
      <c r="AK2" s="190" t="s">
        <v>454</v>
      </c>
      <c r="AL2" s="190" t="s">
        <v>455</v>
      </c>
      <c r="AM2" s="190" t="s">
        <v>456</v>
      </c>
      <c r="AN2" s="190" t="s">
        <v>457</v>
      </c>
      <c r="AO2" s="190" t="s">
        <v>458</v>
      </c>
      <c r="AP2" s="190" t="s">
        <v>459</v>
      </c>
      <c r="AQ2" s="190" t="s">
        <v>460</v>
      </c>
      <c r="AR2" s="190" t="s">
        <v>461</v>
      </c>
      <c r="AS2" s="190" t="s">
        <v>462</v>
      </c>
      <c r="AT2" s="190" t="s">
        <v>463</v>
      </c>
      <c r="AU2" s="190" t="s">
        <v>464</v>
      </c>
      <c r="AV2" s="190" t="s">
        <v>465</v>
      </c>
    </row>
    <row r="3" spans="2:48" x14ac:dyDescent="0.25">
      <c r="B3" s="324"/>
      <c r="C3" s="326"/>
      <c r="D3" s="326"/>
      <c r="E3" s="17" t="s">
        <v>31</v>
      </c>
      <c r="F3" s="17" t="s">
        <v>31</v>
      </c>
      <c r="G3" s="17" t="s">
        <v>31</v>
      </c>
      <c r="H3" s="17" t="s">
        <v>31</v>
      </c>
      <c r="I3" s="17" t="s">
        <v>31</v>
      </c>
      <c r="J3" s="17" t="s">
        <v>31</v>
      </c>
      <c r="K3" s="121" t="s">
        <v>31</v>
      </c>
      <c r="L3" s="135" t="s">
        <v>444</v>
      </c>
      <c r="M3" s="136" t="s">
        <v>444</v>
      </c>
      <c r="N3" s="223" t="s">
        <v>31</v>
      </c>
      <c r="O3" s="190" t="s">
        <v>31</v>
      </c>
      <c r="P3" s="190" t="s">
        <v>31</v>
      </c>
      <c r="Q3" s="190" t="s">
        <v>31</v>
      </c>
      <c r="R3" s="190" t="s">
        <v>31</v>
      </c>
      <c r="S3" s="190" t="s">
        <v>31</v>
      </c>
      <c r="T3" s="190" t="s">
        <v>31</v>
      </c>
      <c r="U3" s="190" t="s">
        <v>31</v>
      </c>
      <c r="V3" s="190" t="s">
        <v>31</v>
      </c>
      <c r="W3" s="190" t="s">
        <v>31</v>
      </c>
      <c r="X3" s="190" t="s">
        <v>31</v>
      </c>
      <c r="Y3" s="190" t="s">
        <v>31</v>
      </c>
      <c r="Z3" s="190" t="s">
        <v>31</v>
      </c>
      <c r="AA3" s="190" t="s">
        <v>31</v>
      </c>
      <c r="AB3" s="190" t="s">
        <v>31</v>
      </c>
      <c r="AC3" s="190" t="s">
        <v>31</v>
      </c>
      <c r="AD3" s="190" t="s">
        <v>31</v>
      </c>
      <c r="AE3" s="190" t="s">
        <v>31</v>
      </c>
      <c r="AF3" s="190" t="s">
        <v>31</v>
      </c>
      <c r="AG3" s="190" t="s">
        <v>31</v>
      </c>
      <c r="AH3" s="190" t="s">
        <v>31</v>
      </c>
      <c r="AI3" s="190" t="s">
        <v>31</v>
      </c>
      <c r="AJ3" s="190" t="s">
        <v>31</v>
      </c>
      <c r="AK3" s="190" t="s">
        <v>31</v>
      </c>
      <c r="AL3" s="190" t="s">
        <v>31</v>
      </c>
      <c r="AM3" s="190" t="s">
        <v>31</v>
      </c>
      <c r="AN3" s="190" t="s">
        <v>31</v>
      </c>
      <c r="AO3" s="190" t="s">
        <v>31</v>
      </c>
      <c r="AP3" s="190" t="s">
        <v>31</v>
      </c>
      <c r="AQ3" s="190" t="s">
        <v>31</v>
      </c>
      <c r="AR3" s="190" t="s">
        <v>31</v>
      </c>
      <c r="AS3" s="190" t="s">
        <v>31</v>
      </c>
      <c r="AT3" s="190" t="s">
        <v>31</v>
      </c>
      <c r="AU3" s="190" t="s">
        <v>31</v>
      </c>
      <c r="AV3" s="190" t="s">
        <v>31</v>
      </c>
    </row>
    <row r="4" spans="2:48" x14ac:dyDescent="0.25">
      <c r="B4" s="17" t="s">
        <v>33</v>
      </c>
      <c r="C4" s="17" t="s">
        <v>34</v>
      </c>
      <c r="D4" s="17" t="s">
        <v>35</v>
      </c>
      <c r="E4" s="17" t="s">
        <v>36</v>
      </c>
      <c r="F4" s="17" t="s">
        <v>36</v>
      </c>
      <c r="G4" s="17" t="s">
        <v>36</v>
      </c>
      <c r="H4" s="17" t="s">
        <v>36</v>
      </c>
      <c r="I4" s="17" t="s">
        <v>36</v>
      </c>
      <c r="J4" s="17" t="s">
        <v>36</v>
      </c>
      <c r="K4" s="121" t="s">
        <v>36</v>
      </c>
      <c r="L4" s="135" t="s">
        <v>36</v>
      </c>
      <c r="M4" s="136" t="s">
        <v>36</v>
      </c>
      <c r="N4" s="223" t="s">
        <v>36</v>
      </c>
      <c r="O4" s="190" t="s">
        <v>36</v>
      </c>
      <c r="P4" s="190" t="s">
        <v>36</v>
      </c>
      <c r="Q4" s="190" t="s">
        <v>36</v>
      </c>
      <c r="R4" s="190" t="s">
        <v>36</v>
      </c>
      <c r="S4" s="190" t="s">
        <v>36</v>
      </c>
      <c r="T4" s="190" t="s">
        <v>36</v>
      </c>
      <c r="U4" s="190" t="s">
        <v>36</v>
      </c>
      <c r="V4" s="190" t="s">
        <v>36</v>
      </c>
      <c r="W4" s="190" t="s">
        <v>36</v>
      </c>
      <c r="X4" s="190" t="s">
        <v>36</v>
      </c>
      <c r="Y4" s="190" t="s">
        <v>36</v>
      </c>
      <c r="Z4" s="190" t="s">
        <v>36</v>
      </c>
      <c r="AA4" s="190" t="s">
        <v>36</v>
      </c>
      <c r="AB4" s="190" t="s">
        <v>36</v>
      </c>
      <c r="AC4" s="190" t="s">
        <v>36</v>
      </c>
      <c r="AD4" s="190" t="s">
        <v>36</v>
      </c>
      <c r="AE4" s="190" t="s">
        <v>36</v>
      </c>
      <c r="AF4" s="190" t="s">
        <v>36</v>
      </c>
      <c r="AG4" s="190" t="s">
        <v>36</v>
      </c>
      <c r="AH4" s="190" t="s">
        <v>36</v>
      </c>
      <c r="AI4" s="190" t="s">
        <v>36</v>
      </c>
      <c r="AJ4" s="190" t="s">
        <v>36</v>
      </c>
      <c r="AK4" s="190" t="s">
        <v>36</v>
      </c>
      <c r="AL4" s="190" t="s">
        <v>36</v>
      </c>
      <c r="AM4" s="190" t="s">
        <v>36</v>
      </c>
      <c r="AN4" s="190" t="s">
        <v>36</v>
      </c>
      <c r="AO4" s="190" t="s">
        <v>36</v>
      </c>
      <c r="AP4" s="190" t="s">
        <v>36</v>
      </c>
      <c r="AQ4" s="190" t="s">
        <v>36</v>
      </c>
      <c r="AR4" s="190" t="s">
        <v>36</v>
      </c>
      <c r="AS4" s="190" t="s">
        <v>36</v>
      </c>
      <c r="AT4" s="190" t="s">
        <v>36</v>
      </c>
      <c r="AU4" s="190" t="s">
        <v>36</v>
      </c>
      <c r="AV4" s="190" t="s">
        <v>36</v>
      </c>
    </row>
    <row r="5" spans="2:48" x14ac:dyDescent="0.25">
      <c r="B5" s="29" t="s">
        <v>149</v>
      </c>
      <c r="C5" s="29" t="s">
        <v>157</v>
      </c>
      <c r="D5" s="30" t="s">
        <v>158</v>
      </c>
      <c r="E5" s="185">
        <v>43526193.57</v>
      </c>
      <c r="F5" s="185">
        <v>45214316.369999997</v>
      </c>
      <c r="G5" s="185">
        <v>49762392.439999998</v>
      </c>
      <c r="H5" s="185">
        <v>55912864.350000001</v>
      </c>
      <c r="I5" s="185">
        <v>61119128.68</v>
      </c>
      <c r="J5" s="185">
        <v>66179196.840000004</v>
      </c>
      <c r="K5" s="217">
        <v>68750467.230000004</v>
      </c>
      <c r="L5" s="228"/>
      <c r="M5" s="229"/>
      <c r="N5" s="224">
        <f>N6+N7+N8</f>
        <v>74224464.722909987</v>
      </c>
      <c r="O5" s="219">
        <f t="shared" ref="O5:AV5" si="0">O6+O7+O8</f>
        <v>79558098.900740281</v>
      </c>
      <c r="P5" s="219">
        <f t="shared" si="0"/>
        <v>84989153.29977262</v>
      </c>
      <c r="Q5" s="219">
        <f t="shared" si="0"/>
        <v>90500869.708442926</v>
      </c>
      <c r="R5" s="219">
        <f t="shared" si="0"/>
        <v>96076573.827661142</v>
      </c>
      <c r="S5" s="219">
        <f t="shared" si="0"/>
        <v>101699832.72747284</v>
      </c>
      <c r="T5" s="219">
        <f t="shared" si="0"/>
        <v>107354595.83334662</v>
      </c>
      <c r="U5" s="219">
        <f t="shared" si="0"/>
        <v>113025318.70387095</v>
      </c>
      <c r="V5" s="219">
        <f t="shared" si="0"/>
        <v>118697069.33559465</v>
      </c>
      <c r="W5" s="219">
        <f t="shared" si="0"/>
        <v>124355617.14083619</v>
      </c>
      <c r="X5" s="219">
        <f t="shared" si="0"/>
        <v>129987505.08854632</v>
      </c>
      <c r="Y5" s="219">
        <f t="shared" si="0"/>
        <v>135580105.77750754</v>
      </c>
      <c r="Z5" s="219">
        <f t="shared" si="0"/>
        <v>141121662.42821026</v>
      </c>
      <c r="AA5" s="219">
        <f t="shared" si="0"/>
        <v>146601315.93915448</v>
      </c>
      <c r="AB5" s="219">
        <f t="shared" si="0"/>
        <v>152009119.26065734</v>
      </c>
      <c r="AC5" s="219">
        <f t="shared" si="0"/>
        <v>157336040.40070224</v>
      </c>
      <c r="AD5" s="219">
        <f t="shared" si="0"/>
        <v>162573955.39941415</v>
      </c>
      <c r="AE5" s="219">
        <f t="shared" si="0"/>
        <v>167715632.5978291</v>
      </c>
      <c r="AF5" s="219">
        <f t="shared" si="0"/>
        <v>172754709.48893395</v>
      </c>
      <c r="AG5" s="219">
        <f t="shared" si="0"/>
        <v>177685663.3802599</v>
      </c>
      <c r="AH5" s="219">
        <f t="shared" si="0"/>
        <v>182503777.02287036</v>
      </c>
      <c r="AI5" s="219">
        <f t="shared" si="0"/>
        <v>187205100.27605265</v>
      </c>
      <c r="AJ5" s="219">
        <f t="shared" si="0"/>
        <v>191786408.78445271</v>
      </c>
      <c r="AK5" s="219">
        <f t="shared" si="0"/>
        <v>196245160.54821807</v>
      </c>
      <c r="AL5" s="219">
        <f t="shared" si="0"/>
        <v>200579451.16978547</v>
      </c>
      <c r="AM5" s="219">
        <f t="shared" si="0"/>
        <v>204787968.46556455</v>
      </c>
      <c r="AN5" s="219">
        <f t="shared" si="0"/>
        <v>208869947.03872851</v>
      </c>
      <c r="AO5" s="219">
        <f t="shared" si="0"/>
        <v>212825123.3219811</v>
      </c>
      <c r="AP5" s="219">
        <f t="shared" si="0"/>
        <v>216653691.51749542</v>
      </c>
      <c r="AQ5" s="219">
        <f t="shared" si="0"/>
        <v>220356260.7858485</v>
      </c>
      <c r="AR5" s="219">
        <f t="shared" si="0"/>
        <v>223933813.96706694</v>
      </c>
      <c r="AS5" s="219">
        <f t="shared" si="0"/>
        <v>227387668.05498368</v>
      </c>
      <c r="AT5" s="219">
        <f t="shared" si="0"/>
        <v>230719436.59093425</v>
      </c>
      <c r="AU5" s="219">
        <f t="shared" si="0"/>
        <v>233930994.09420234</v>
      </c>
      <c r="AV5" s="219">
        <f t="shared" si="0"/>
        <v>237024442.60426053</v>
      </c>
    </row>
    <row r="6" spans="2:48" x14ac:dyDescent="0.25">
      <c r="B6" s="7" t="s">
        <v>318</v>
      </c>
      <c r="C6" s="7" t="s">
        <v>319</v>
      </c>
      <c r="D6" s="9" t="s">
        <v>159</v>
      </c>
      <c r="E6" s="10"/>
      <c r="F6" s="10"/>
      <c r="G6" s="10"/>
      <c r="H6" s="10"/>
      <c r="I6" s="10"/>
      <c r="J6" s="10"/>
      <c r="K6" s="111"/>
      <c r="L6" s="116"/>
      <c r="M6" s="53"/>
      <c r="N6" s="132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221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</row>
    <row r="7" spans="2:48" x14ac:dyDescent="0.25">
      <c r="B7" s="7" t="s">
        <v>160</v>
      </c>
      <c r="C7" s="7" t="s">
        <v>161</v>
      </c>
      <c r="D7" s="9" t="s">
        <v>162</v>
      </c>
      <c r="E7" s="10">
        <v>43526193.57</v>
      </c>
      <c r="F7" s="10">
        <v>45214316.369999997</v>
      </c>
      <c r="G7" s="10">
        <v>49762392.439999998</v>
      </c>
      <c r="H7" s="10">
        <v>55912864.350000001</v>
      </c>
      <c r="I7" s="10">
        <v>61119128.68</v>
      </c>
      <c r="J7" s="10">
        <v>66179196.840000004</v>
      </c>
      <c r="K7" s="111">
        <v>68750467.230000004</v>
      </c>
      <c r="L7" s="116">
        <f>AVERAGE(H7:K7)</f>
        <v>62990414.275000006</v>
      </c>
      <c r="M7" s="230">
        <f>M87</f>
        <v>7.9621240603312424E-2</v>
      </c>
      <c r="N7" s="225">
        <f>K7*M7+K7</f>
        <v>74224464.722909987</v>
      </c>
      <c r="O7" s="222">
        <f>N7*O87+N7</f>
        <v>79558098.900740281</v>
      </c>
      <c r="P7" s="222">
        <f t="shared" ref="P7:AV7" si="1">O7*P87+O7</f>
        <v>84989153.29977262</v>
      </c>
      <c r="Q7" s="222">
        <f t="shared" si="1"/>
        <v>90500869.708442926</v>
      </c>
      <c r="R7" s="222">
        <f t="shared" si="1"/>
        <v>96076573.827661142</v>
      </c>
      <c r="S7" s="222">
        <f t="shared" si="1"/>
        <v>101699832.72747284</v>
      </c>
      <c r="T7" s="222">
        <f t="shared" si="1"/>
        <v>107354595.83334662</v>
      </c>
      <c r="U7" s="222">
        <f t="shared" si="1"/>
        <v>113025318.70387095</v>
      </c>
      <c r="V7" s="222">
        <f t="shared" si="1"/>
        <v>118697069.33559465</v>
      </c>
      <c r="W7" s="222">
        <f t="shared" si="1"/>
        <v>124355617.14083619</v>
      </c>
      <c r="X7" s="222">
        <f t="shared" si="1"/>
        <v>129987505.08854632</v>
      </c>
      <c r="Y7" s="222">
        <f t="shared" si="1"/>
        <v>135580105.77750754</v>
      </c>
      <c r="Z7" s="222">
        <f t="shared" si="1"/>
        <v>141121662.42821026</v>
      </c>
      <c r="AA7" s="222">
        <f t="shared" si="1"/>
        <v>146601315.93915448</v>
      </c>
      <c r="AB7" s="222">
        <f t="shared" si="1"/>
        <v>152009119.26065734</v>
      </c>
      <c r="AC7" s="222">
        <f t="shared" si="1"/>
        <v>157336040.40070224</v>
      </c>
      <c r="AD7" s="222">
        <f t="shared" si="1"/>
        <v>162573955.39941415</v>
      </c>
      <c r="AE7" s="222">
        <f t="shared" si="1"/>
        <v>167715632.5978291</v>
      </c>
      <c r="AF7" s="222">
        <f t="shared" si="1"/>
        <v>172754709.48893395</v>
      </c>
      <c r="AG7" s="222">
        <f t="shared" si="1"/>
        <v>177685663.3802599</v>
      </c>
      <c r="AH7" s="222">
        <f t="shared" si="1"/>
        <v>182503777.02287036</v>
      </c>
      <c r="AI7" s="222">
        <f t="shared" si="1"/>
        <v>187205100.27605265</v>
      </c>
      <c r="AJ7" s="222">
        <f t="shared" si="1"/>
        <v>191786408.78445271</v>
      </c>
      <c r="AK7" s="222">
        <f t="shared" si="1"/>
        <v>196245160.54821807</v>
      </c>
      <c r="AL7" s="222">
        <f t="shared" si="1"/>
        <v>200579451.16978547</v>
      </c>
      <c r="AM7" s="222">
        <f t="shared" si="1"/>
        <v>204787968.46556455</v>
      </c>
      <c r="AN7" s="222">
        <f t="shared" si="1"/>
        <v>208869947.03872851</v>
      </c>
      <c r="AO7" s="222">
        <f t="shared" si="1"/>
        <v>212825123.3219811</v>
      </c>
      <c r="AP7" s="222">
        <f t="shared" si="1"/>
        <v>216653691.51749542</v>
      </c>
      <c r="AQ7" s="222">
        <f t="shared" si="1"/>
        <v>220356260.7858485</v>
      </c>
      <c r="AR7" s="222">
        <f t="shared" si="1"/>
        <v>223933813.96706694</v>
      </c>
      <c r="AS7" s="222">
        <f t="shared" si="1"/>
        <v>227387668.05498368</v>
      </c>
      <c r="AT7" s="222">
        <f t="shared" si="1"/>
        <v>230719436.59093425</v>
      </c>
      <c r="AU7" s="222">
        <f t="shared" si="1"/>
        <v>233930994.09420234</v>
      </c>
      <c r="AV7" s="222">
        <f t="shared" si="1"/>
        <v>237024442.60426053</v>
      </c>
    </row>
    <row r="8" spans="2:48" x14ac:dyDescent="0.25">
      <c r="B8" s="7" t="s">
        <v>163</v>
      </c>
      <c r="C8" s="7" t="s">
        <v>164</v>
      </c>
      <c r="D8" s="9" t="s">
        <v>165</v>
      </c>
      <c r="E8" s="10"/>
      <c r="F8" s="10"/>
      <c r="G8" s="10"/>
      <c r="H8" s="10"/>
      <c r="I8" s="10"/>
      <c r="J8" s="10"/>
      <c r="K8" s="111"/>
      <c r="L8" s="201"/>
      <c r="M8" s="53"/>
      <c r="N8" s="132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221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</row>
    <row r="9" spans="2:48" x14ac:dyDescent="0.25">
      <c r="B9" s="29" t="s">
        <v>152</v>
      </c>
      <c r="C9" s="29" t="s">
        <v>320</v>
      </c>
      <c r="D9" s="30" t="s">
        <v>321</v>
      </c>
      <c r="E9" s="185"/>
      <c r="F9" s="185"/>
      <c r="G9" s="185"/>
      <c r="H9" s="185"/>
      <c r="I9" s="185"/>
      <c r="J9" s="185"/>
      <c r="K9" s="217"/>
      <c r="L9" s="228"/>
      <c r="M9" s="231"/>
      <c r="N9" s="226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1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</row>
    <row r="10" spans="2:48" x14ac:dyDescent="0.25">
      <c r="B10" s="7" t="s">
        <v>322</v>
      </c>
      <c r="C10" s="7" t="s">
        <v>323</v>
      </c>
      <c r="D10" s="9" t="s">
        <v>324</v>
      </c>
      <c r="E10" s="10"/>
      <c r="F10" s="10"/>
      <c r="G10" s="10"/>
      <c r="H10" s="10"/>
      <c r="I10" s="10"/>
      <c r="J10" s="10"/>
      <c r="K10" s="111"/>
      <c r="L10" s="116"/>
      <c r="M10" s="53"/>
      <c r="N10" s="132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221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</row>
    <row r="11" spans="2:48" x14ac:dyDescent="0.25">
      <c r="B11" s="7" t="s">
        <v>325</v>
      </c>
      <c r="C11" s="7" t="s">
        <v>326</v>
      </c>
      <c r="D11" s="9" t="s">
        <v>327</v>
      </c>
      <c r="E11" s="10"/>
      <c r="F11" s="10"/>
      <c r="G11" s="10"/>
      <c r="H11" s="10"/>
      <c r="I11" s="10"/>
      <c r="J11" s="10"/>
      <c r="K11" s="111"/>
      <c r="L11" s="116"/>
      <c r="M11" s="53"/>
      <c r="N11" s="132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221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</row>
    <row r="12" spans="2:48" x14ac:dyDescent="0.25">
      <c r="B12" s="7" t="s">
        <v>328</v>
      </c>
      <c r="C12" s="7" t="s">
        <v>329</v>
      </c>
      <c r="D12" s="9" t="s">
        <v>330</v>
      </c>
      <c r="E12" s="10"/>
      <c r="F12" s="10"/>
      <c r="G12" s="10"/>
      <c r="H12" s="10"/>
      <c r="I12" s="10"/>
      <c r="J12" s="10"/>
      <c r="K12" s="111"/>
      <c r="L12" s="116"/>
      <c r="M12" s="53"/>
      <c r="N12" s="132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221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</row>
    <row r="13" spans="2:48" x14ac:dyDescent="0.25">
      <c r="B13" s="7" t="s">
        <v>331</v>
      </c>
      <c r="C13" s="7" t="s">
        <v>332</v>
      </c>
      <c r="D13" s="9" t="s">
        <v>333</v>
      </c>
      <c r="E13" s="10"/>
      <c r="F13" s="10"/>
      <c r="G13" s="10"/>
      <c r="H13" s="10"/>
      <c r="I13" s="10"/>
      <c r="J13" s="10"/>
      <c r="K13" s="111"/>
      <c r="L13" s="116"/>
      <c r="M13" s="53"/>
      <c r="N13" s="132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221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</row>
    <row r="14" spans="2:48" x14ac:dyDescent="0.25">
      <c r="B14" s="29" t="s">
        <v>153</v>
      </c>
      <c r="C14" s="29" t="s">
        <v>166</v>
      </c>
      <c r="D14" s="30" t="s">
        <v>167</v>
      </c>
      <c r="E14" s="185"/>
      <c r="F14" s="185"/>
      <c r="G14" s="185"/>
      <c r="H14" s="185"/>
      <c r="I14" s="185"/>
      <c r="J14" s="185"/>
      <c r="K14" s="217"/>
      <c r="L14" s="228"/>
      <c r="M14" s="231"/>
      <c r="N14" s="226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1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</row>
    <row r="15" spans="2:48" x14ac:dyDescent="0.25">
      <c r="B15" s="7" t="s">
        <v>168</v>
      </c>
      <c r="C15" s="7" t="s">
        <v>169</v>
      </c>
      <c r="D15" s="9" t="s">
        <v>170</v>
      </c>
      <c r="E15" s="10"/>
      <c r="F15" s="10"/>
      <c r="G15" s="10"/>
      <c r="H15" s="10"/>
      <c r="I15" s="10"/>
      <c r="J15" s="10"/>
      <c r="K15" s="111"/>
      <c r="L15" s="116"/>
      <c r="M15" s="53"/>
      <c r="N15" s="132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221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</row>
    <row r="16" spans="2:48" x14ac:dyDescent="0.25">
      <c r="B16" s="7" t="s">
        <v>334</v>
      </c>
      <c r="C16" s="7" t="s">
        <v>335</v>
      </c>
      <c r="D16" s="9" t="s">
        <v>336</v>
      </c>
      <c r="E16" s="10"/>
      <c r="F16" s="10"/>
      <c r="G16" s="10"/>
      <c r="H16" s="10"/>
      <c r="I16" s="10"/>
      <c r="J16" s="10"/>
      <c r="K16" s="111"/>
      <c r="L16" s="116"/>
      <c r="M16" s="53"/>
      <c r="N16" s="132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221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</row>
    <row r="17" spans="2:48" x14ac:dyDescent="0.25">
      <c r="B17" s="7" t="s">
        <v>337</v>
      </c>
      <c r="C17" s="7" t="s">
        <v>338</v>
      </c>
      <c r="D17" s="9" t="s">
        <v>339</v>
      </c>
      <c r="E17" s="10"/>
      <c r="F17" s="10"/>
      <c r="G17" s="10"/>
      <c r="H17" s="10"/>
      <c r="I17" s="10"/>
      <c r="J17" s="10"/>
      <c r="K17" s="111"/>
      <c r="L17" s="116"/>
      <c r="M17" s="53"/>
      <c r="N17" s="132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221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</row>
    <row r="18" spans="2:48" x14ac:dyDescent="0.25">
      <c r="B18" s="7" t="s">
        <v>340</v>
      </c>
      <c r="C18" s="7" t="s">
        <v>341</v>
      </c>
      <c r="D18" s="9" t="s">
        <v>342</v>
      </c>
      <c r="E18" s="10"/>
      <c r="F18" s="10"/>
      <c r="G18" s="10"/>
      <c r="H18" s="10"/>
      <c r="I18" s="10"/>
      <c r="J18" s="10"/>
      <c r="K18" s="111"/>
      <c r="L18" s="116"/>
      <c r="M18" s="53"/>
      <c r="N18" s="132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221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</row>
    <row r="19" spans="2:48" x14ac:dyDescent="0.25">
      <c r="B19" s="29" t="s">
        <v>317</v>
      </c>
      <c r="C19" s="29" t="s">
        <v>343</v>
      </c>
      <c r="D19" s="30" t="s">
        <v>344</v>
      </c>
      <c r="E19" s="185"/>
      <c r="F19" s="185"/>
      <c r="G19" s="185"/>
      <c r="H19" s="185"/>
      <c r="I19" s="185"/>
      <c r="J19" s="185"/>
      <c r="K19" s="217"/>
      <c r="L19" s="228"/>
      <c r="M19" s="231"/>
      <c r="N19" s="226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1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</row>
    <row r="20" spans="2:48" x14ac:dyDescent="0.25">
      <c r="B20" s="7" t="s">
        <v>345</v>
      </c>
      <c r="C20" s="7" t="s">
        <v>346</v>
      </c>
      <c r="D20" s="9" t="s">
        <v>347</v>
      </c>
      <c r="E20" s="10"/>
      <c r="F20" s="10"/>
      <c r="G20" s="10"/>
      <c r="H20" s="10"/>
      <c r="I20" s="10"/>
      <c r="J20" s="10"/>
      <c r="K20" s="111"/>
      <c r="L20" s="116"/>
      <c r="M20" s="53"/>
      <c r="N20" s="132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221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</row>
    <row r="21" spans="2:48" x14ac:dyDescent="0.25">
      <c r="B21" s="7" t="s">
        <v>348</v>
      </c>
      <c r="C21" s="7" t="s">
        <v>349</v>
      </c>
      <c r="D21" s="9" t="s">
        <v>350</v>
      </c>
      <c r="E21" s="10"/>
      <c r="F21" s="10"/>
      <c r="G21" s="10"/>
      <c r="H21" s="10"/>
      <c r="I21" s="10"/>
      <c r="J21" s="10"/>
      <c r="K21" s="111"/>
      <c r="L21" s="116"/>
      <c r="M21" s="53"/>
      <c r="N21" s="132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221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</row>
    <row r="22" spans="2:48" ht="15.75" thickBot="1" x14ac:dyDescent="0.3">
      <c r="B22" s="7" t="s">
        <v>351</v>
      </c>
      <c r="C22" s="7" t="s">
        <v>352</v>
      </c>
      <c r="D22" s="9" t="s">
        <v>353</v>
      </c>
      <c r="E22" s="10"/>
      <c r="F22" s="10"/>
      <c r="G22" s="10"/>
      <c r="H22" s="10"/>
      <c r="I22" s="10"/>
      <c r="J22" s="10"/>
      <c r="K22" s="111"/>
      <c r="L22" s="116"/>
      <c r="M22" s="53"/>
      <c r="N22" s="132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221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</row>
    <row r="23" spans="2:48" x14ac:dyDescent="0.25">
      <c r="B23" s="29" t="s">
        <v>155</v>
      </c>
      <c r="C23" s="29" t="s">
        <v>171</v>
      </c>
      <c r="D23" s="30" t="s">
        <v>172</v>
      </c>
      <c r="E23" s="185">
        <v>81901.13</v>
      </c>
      <c r="F23" s="185">
        <v>51209.87</v>
      </c>
      <c r="G23" s="185">
        <v>10586378.630000001</v>
      </c>
      <c r="H23" s="185">
        <v>2802204.93</v>
      </c>
      <c r="I23" s="185">
        <v>11535983.810000001</v>
      </c>
      <c r="J23" s="185">
        <v>551887.1</v>
      </c>
      <c r="K23" s="217">
        <v>2298882.42</v>
      </c>
      <c r="L23" s="116">
        <f>AVERAGE(H23:K23)</f>
        <v>4297239.5649999995</v>
      </c>
      <c r="M23" s="232">
        <v>0.13201384780972539</v>
      </c>
      <c r="N23" s="149">
        <f>$L$24*N$7</f>
        <v>5063632.4616907043</v>
      </c>
      <c r="O23" s="149">
        <f t="shared" ref="O23:AV23" si="2">$L$24*O$7</f>
        <v>5427495.8221402187</v>
      </c>
      <c r="P23" s="149">
        <f t="shared" si="2"/>
        <v>5798005.2418957232</v>
      </c>
      <c r="Q23" s="149">
        <f t="shared" si="2"/>
        <v>6174017.4668510053</v>
      </c>
      <c r="R23" s="149">
        <f t="shared" si="2"/>
        <v>6554394.9674534649</v>
      </c>
      <c r="S23" s="149">
        <f t="shared" si="2"/>
        <v>6938016.6804813109</v>
      </c>
      <c r="T23" s="149">
        <f t="shared" si="2"/>
        <v>7323787.6272030789</v>
      </c>
      <c r="U23" s="149">
        <f t="shared" si="2"/>
        <v>7710647.3575579403</v>
      </c>
      <c r="V23" s="149">
        <f t="shared" si="2"/>
        <v>8097577.2023284659</v>
      </c>
      <c r="W23" s="149">
        <f t="shared" si="2"/>
        <v>8483606.3432540968</v>
      </c>
      <c r="X23" s="149">
        <f t="shared" si="2"/>
        <v>8867816.7345191669</v>
      </c>
      <c r="Y23" s="149">
        <f t="shared" si="2"/>
        <v>9249346.9280963931</v>
      </c>
      <c r="Z23" s="149">
        <f t="shared" si="2"/>
        <v>9627394.870234469</v>
      </c>
      <c r="AA23" s="149">
        <f t="shared" si="2"/>
        <v>10001219.747253357</v>
      </c>
      <c r="AB23" s="149">
        <f t="shared" si="2"/>
        <v>10370142.966133082</v>
      </c>
      <c r="AC23" s="149">
        <f t="shared" si="2"/>
        <v>10733548.359574366</v>
      </c>
      <c r="AD23" s="149">
        <f t="shared" si="2"/>
        <v>11090881.706713585</v>
      </c>
      <c r="AE23" s="149">
        <f t="shared" si="2"/>
        <v>11441649.659929862</v>
      </c>
      <c r="AF23" s="149">
        <f t="shared" si="2"/>
        <v>11785418.165610688</v>
      </c>
      <c r="AG23" s="149">
        <f t="shared" si="2"/>
        <v>12121810.462738449</v>
      </c>
      <c r="AH23" s="149">
        <f t="shared" si="2"/>
        <v>12450504.738081696</v>
      </c>
      <c r="AI23" s="149">
        <f t="shared" si="2"/>
        <v>12771231.510940015</v>
      </c>
      <c r="AJ23" s="149">
        <f t="shared" si="2"/>
        <v>13083770.814076196</v>
      </c>
      <c r="AK23" s="149">
        <f t="shared" si="2"/>
        <v>13387949.230908273</v>
      </c>
      <c r="AL23" s="149">
        <f t="shared" si="2"/>
        <v>13683636.842421569</v>
      </c>
      <c r="AM23" s="149">
        <f t="shared" si="2"/>
        <v>13970744.130753634</v>
      </c>
      <c r="AN23" s="149">
        <f t="shared" si="2"/>
        <v>14249218.880125847</v>
      </c>
      <c r="AO23" s="149">
        <f t="shared" si="2"/>
        <v>14519043.109837068</v>
      </c>
      <c r="AP23" s="149">
        <f t="shared" si="2"/>
        <v>14780230.068462843</v>
      </c>
      <c r="AQ23" s="149">
        <f t="shared" si="2"/>
        <v>15032821.313261732</v>
      </c>
      <c r="AR23" s="149">
        <f t="shared" si="2"/>
        <v>15276883.894103101</v>
      </c>
      <c r="AS23" s="149">
        <f t="shared" si="2"/>
        <v>15512507.657006711</v>
      </c>
      <c r="AT23" s="149">
        <f t="shared" si="2"/>
        <v>15739802.678620679</v>
      </c>
      <c r="AU23" s="149">
        <f t="shared" si="2"/>
        <v>15958896.839647552</v>
      </c>
      <c r="AV23" s="149">
        <f t="shared" si="2"/>
        <v>16169933.542338174</v>
      </c>
    </row>
    <row r="24" spans="2:48" x14ac:dyDescent="0.25">
      <c r="B24" s="7" t="s">
        <v>173</v>
      </c>
      <c r="C24" s="7" t="s">
        <v>174</v>
      </c>
      <c r="D24" s="9" t="s">
        <v>175</v>
      </c>
      <c r="E24" s="10">
        <v>20133.330000000002</v>
      </c>
      <c r="F24" s="10"/>
      <c r="G24" s="10">
        <v>1127.3499999999999</v>
      </c>
      <c r="H24" s="10">
        <v>26342.27</v>
      </c>
      <c r="I24" s="10"/>
      <c r="J24" s="10"/>
      <c r="K24" s="111">
        <v>746100</v>
      </c>
      <c r="L24" s="201">
        <f>L23/L7</f>
        <v>6.8220531877109955E-2</v>
      </c>
      <c r="M24" s="53"/>
      <c r="N24" s="132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221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</row>
    <row r="25" spans="2:48" x14ac:dyDescent="0.25">
      <c r="B25" s="7" t="s">
        <v>176</v>
      </c>
      <c r="C25" s="7" t="s">
        <v>177</v>
      </c>
      <c r="D25" s="9" t="s">
        <v>178</v>
      </c>
      <c r="E25" s="10"/>
      <c r="F25" s="10"/>
      <c r="G25" s="10">
        <v>5</v>
      </c>
      <c r="H25" s="10"/>
      <c r="I25" s="10">
        <v>273.89999999999998</v>
      </c>
      <c r="J25" s="10"/>
      <c r="K25" s="111"/>
      <c r="L25" s="116"/>
      <c r="M25" s="53"/>
      <c r="N25" s="132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221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</row>
    <row r="26" spans="2:48" x14ac:dyDescent="0.25">
      <c r="B26" s="7" t="s">
        <v>179</v>
      </c>
      <c r="C26" s="7" t="s">
        <v>104</v>
      </c>
      <c r="D26" s="9" t="s">
        <v>180</v>
      </c>
      <c r="E26" s="10"/>
      <c r="F26" s="10"/>
      <c r="G26" s="10">
        <v>2715.1</v>
      </c>
      <c r="H26" s="10">
        <v>292.8</v>
      </c>
      <c r="I26" s="10"/>
      <c r="J26" s="10">
        <v>347671.9</v>
      </c>
      <c r="K26" s="111"/>
      <c r="L26" s="116"/>
      <c r="M26" s="53"/>
      <c r="N26" s="132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221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</row>
    <row r="27" spans="2:48" x14ac:dyDescent="0.25">
      <c r="B27" s="7" t="s">
        <v>354</v>
      </c>
      <c r="C27" s="7" t="s">
        <v>107</v>
      </c>
      <c r="D27" s="9" t="s">
        <v>355</v>
      </c>
      <c r="E27" s="10"/>
      <c r="F27" s="10"/>
      <c r="G27" s="10"/>
      <c r="H27" s="10"/>
      <c r="I27" s="10"/>
      <c r="J27" s="10"/>
      <c r="K27" s="111"/>
      <c r="L27" s="116"/>
      <c r="M27" s="53"/>
      <c r="N27" s="132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221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</row>
    <row r="28" spans="2:48" x14ac:dyDescent="0.25">
      <c r="B28" s="7" t="s">
        <v>181</v>
      </c>
      <c r="C28" s="7" t="s">
        <v>182</v>
      </c>
      <c r="D28" s="9" t="s">
        <v>183</v>
      </c>
      <c r="E28" s="10">
        <v>0.27</v>
      </c>
      <c r="F28" s="10"/>
      <c r="G28" s="10"/>
      <c r="H28" s="10"/>
      <c r="I28" s="10"/>
      <c r="J28" s="10"/>
      <c r="K28" s="111"/>
      <c r="L28" s="116"/>
      <c r="M28" s="53"/>
      <c r="N28" s="132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221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</row>
    <row r="29" spans="2:48" ht="15.75" thickBot="1" x14ac:dyDescent="0.3">
      <c r="B29" s="7" t="s">
        <v>184</v>
      </c>
      <c r="C29" s="7" t="s">
        <v>185</v>
      </c>
      <c r="D29" s="9" t="s">
        <v>186</v>
      </c>
      <c r="E29" s="10">
        <v>61767.53</v>
      </c>
      <c r="F29" s="10">
        <v>51209.87</v>
      </c>
      <c r="G29" s="10">
        <v>10582531.18</v>
      </c>
      <c r="H29" s="10">
        <v>2775569.86</v>
      </c>
      <c r="I29" s="10">
        <v>11535709.91</v>
      </c>
      <c r="J29" s="10">
        <v>204215.2</v>
      </c>
      <c r="K29" s="111">
        <v>1552782.42</v>
      </c>
      <c r="L29" s="116"/>
      <c r="M29" s="53"/>
      <c r="N29" s="132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221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</row>
    <row r="30" spans="2:48" x14ac:dyDescent="0.25">
      <c r="B30" s="29" t="s">
        <v>158</v>
      </c>
      <c r="C30" s="29" t="s">
        <v>187</v>
      </c>
      <c r="D30" s="30" t="s">
        <v>188</v>
      </c>
      <c r="E30" s="185">
        <v>81160.83</v>
      </c>
      <c r="F30" s="185">
        <v>12938.64</v>
      </c>
      <c r="G30" s="185">
        <v>151146.63</v>
      </c>
      <c r="H30" s="185">
        <v>117565.39</v>
      </c>
      <c r="I30" s="185">
        <v>81262.070000000007</v>
      </c>
      <c r="J30" s="185">
        <v>327905.61</v>
      </c>
      <c r="K30" s="217">
        <v>303578.38</v>
      </c>
      <c r="L30" s="116">
        <f>AVERAGE(H30:K30)</f>
        <v>207577.86250000002</v>
      </c>
      <c r="M30" s="232">
        <v>0.13201384780972539</v>
      </c>
      <c r="N30" s="149">
        <f>$L$31*N$7</f>
        <v>244598.41881851648</v>
      </c>
      <c r="O30" s="149">
        <f t="shared" ref="O30:AV30" si="3">$L$31*O$7</f>
        <v>262174.81349275133</v>
      </c>
      <c r="P30" s="149">
        <f t="shared" si="3"/>
        <v>280072.24560600211</v>
      </c>
      <c r="Q30" s="149">
        <f t="shared" si="3"/>
        <v>298235.49034706806</v>
      </c>
      <c r="R30" s="149">
        <f t="shared" si="3"/>
        <v>316609.59942891792</v>
      </c>
      <c r="S30" s="149">
        <f t="shared" si="3"/>
        <v>335140.41996950109</v>
      </c>
      <c r="T30" s="149">
        <f t="shared" si="3"/>
        <v>353775.05909628334</v>
      </c>
      <c r="U30" s="149">
        <f t="shared" si="3"/>
        <v>372462.29184179788</v>
      </c>
      <c r="V30" s="149">
        <f t="shared" si="3"/>
        <v>391152.91145935288</v>
      </c>
      <c r="W30" s="149">
        <f t="shared" si="3"/>
        <v>409800.02263944683</v>
      </c>
      <c r="X30" s="149">
        <f t="shared" si="3"/>
        <v>428359.27924190997</v>
      </c>
      <c r="Y30" s="149">
        <f t="shared" si="3"/>
        <v>446789.06907885888</v>
      </c>
      <c r="Z30" s="149">
        <f t="shared" si="3"/>
        <v>465050.64899883838</v>
      </c>
      <c r="AA30" s="149">
        <f t="shared" si="3"/>
        <v>483108.23404783622</v>
      </c>
      <c r="AB30" s="149">
        <f t="shared" si="3"/>
        <v>500929.04483655788</v>
      </c>
      <c r="AC30" s="149">
        <f t="shared" si="3"/>
        <v>518483.31744586566</v>
      </c>
      <c r="AD30" s="149">
        <f t="shared" si="3"/>
        <v>535744.28027494857</v>
      </c>
      <c r="AE30" s="149">
        <f t="shared" si="3"/>
        <v>552688.10220081196</v>
      </c>
      <c r="AF30" s="149">
        <f t="shared" si="3"/>
        <v>569293.81629346928</v>
      </c>
      <c r="AG30" s="149">
        <f t="shared" si="3"/>
        <v>585543.2231378014</v>
      </c>
      <c r="AH30" s="149">
        <f t="shared" si="3"/>
        <v>601420.77756773157</v>
      </c>
      <c r="AI30" s="149">
        <f t="shared" si="3"/>
        <v>616913.46233650669</v>
      </c>
      <c r="AJ30" s="149">
        <f t="shared" si="3"/>
        <v>632010.65194181749</v>
      </c>
      <c r="AK30" s="149">
        <f t="shared" si="3"/>
        <v>646703.96950756409</v>
      </c>
      <c r="AL30" s="149">
        <f t="shared" si="3"/>
        <v>660987.13930465234</v>
      </c>
      <c r="AM30" s="149">
        <f t="shared" si="3"/>
        <v>674855.83717887511</v>
      </c>
      <c r="AN30" s="149">
        <f t="shared" si="3"/>
        <v>688307.54085062677</v>
      </c>
      <c r="AO30" s="149">
        <f t="shared" si="3"/>
        <v>701341.38176337199</v>
      </c>
      <c r="AP30" s="149">
        <f t="shared" si="3"/>
        <v>713957.99988864386</v>
      </c>
      <c r="AQ30" s="149">
        <f t="shared" si="3"/>
        <v>726159.40264696721</v>
      </c>
      <c r="AR30" s="149">
        <f t="shared" si="3"/>
        <v>737948.82887768396</v>
      </c>
      <c r="AS30" s="149">
        <f t="shared" si="3"/>
        <v>749330.61858661729</v>
      </c>
      <c r="AT30" s="149">
        <f t="shared" si="3"/>
        <v>760310.08901870588</v>
      </c>
      <c r="AU30" s="149">
        <f t="shared" si="3"/>
        <v>770893.41744251677</v>
      </c>
      <c r="AV30" s="149">
        <f t="shared" si="3"/>
        <v>781087.53089394304</v>
      </c>
    </row>
    <row r="31" spans="2:48" x14ac:dyDescent="0.25">
      <c r="B31" s="8" t="s">
        <v>0</v>
      </c>
      <c r="C31" s="8" t="s">
        <v>189</v>
      </c>
      <c r="D31" s="28" t="s">
        <v>190</v>
      </c>
      <c r="E31" s="10">
        <v>81160.83</v>
      </c>
      <c r="F31" s="10">
        <v>12938.64</v>
      </c>
      <c r="G31" s="10">
        <v>151146.63</v>
      </c>
      <c r="H31" s="10">
        <v>117565.39</v>
      </c>
      <c r="I31" s="10">
        <v>81262.070000000007</v>
      </c>
      <c r="J31" s="10">
        <v>327905.61</v>
      </c>
      <c r="K31" s="111">
        <v>303578.38</v>
      </c>
      <c r="L31" s="201">
        <f>L30/L7</f>
        <v>3.2953881140353873E-3</v>
      </c>
      <c r="M31" s="53"/>
      <c r="N31" s="132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221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</row>
    <row r="32" spans="2:48" x14ac:dyDescent="0.25">
      <c r="B32" s="7" t="s">
        <v>191</v>
      </c>
      <c r="C32" s="7" t="s">
        <v>192</v>
      </c>
      <c r="D32" s="9" t="s">
        <v>193</v>
      </c>
      <c r="E32" s="10"/>
      <c r="F32" s="10"/>
      <c r="G32" s="10"/>
      <c r="H32" s="10"/>
      <c r="I32" s="10"/>
      <c r="J32" s="10"/>
      <c r="K32" s="111"/>
      <c r="L32" s="116"/>
      <c r="M32" s="53"/>
      <c r="N32" s="132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221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</row>
    <row r="33" spans="2:48" x14ac:dyDescent="0.25">
      <c r="B33" s="7" t="s">
        <v>194</v>
      </c>
      <c r="C33" s="7" t="s">
        <v>195</v>
      </c>
      <c r="D33" s="9" t="s">
        <v>196</v>
      </c>
      <c r="E33" s="10">
        <v>55997.05</v>
      </c>
      <c r="F33" s="10">
        <v>12511.56</v>
      </c>
      <c r="G33" s="10">
        <v>90</v>
      </c>
      <c r="H33" s="10">
        <v>108582</v>
      </c>
      <c r="I33" s="10">
        <v>75790.09</v>
      </c>
      <c r="J33" s="10">
        <v>318115.59999999998</v>
      </c>
      <c r="K33" s="111">
        <v>273365.65999999997</v>
      </c>
      <c r="L33" s="116"/>
      <c r="M33" s="53"/>
      <c r="N33" s="132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221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</row>
    <row r="34" spans="2:48" x14ac:dyDescent="0.25">
      <c r="B34" s="7" t="s">
        <v>197</v>
      </c>
      <c r="C34" s="7" t="s">
        <v>198</v>
      </c>
      <c r="D34" s="9" t="s">
        <v>199</v>
      </c>
      <c r="E34" s="10"/>
      <c r="F34" s="10"/>
      <c r="G34" s="10"/>
      <c r="H34" s="10"/>
      <c r="I34" s="10"/>
      <c r="J34" s="10"/>
      <c r="K34" s="111"/>
      <c r="L34" s="116"/>
      <c r="M34" s="53"/>
      <c r="N34" s="132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221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</row>
    <row r="35" spans="2:48" x14ac:dyDescent="0.25">
      <c r="B35" s="7" t="s">
        <v>200</v>
      </c>
      <c r="C35" s="7" t="s">
        <v>201</v>
      </c>
      <c r="D35" s="9" t="s">
        <v>202</v>
      </c>
      <c r="E35" s="10">
        <v>25163.78</v>
      </c>
      <c r="F35" s="10">
        <v>427.08</v>
      </c>
      <c r="G35" s="10">
        <v>151056.63</v>
      </c>
      <c r="H35" s="10">
        <v>8983.39</v>
      </c>
      <c r="I35" s="10">
        <v>5471.98</v>
      </c>
      <c r="J35" s="10">
        <v>9790.01</v>
      </c>
      <c r="K35" s="111">
        <v>30212.720000000001</v>
      </c>
      <c r="L35" s="116"/>
      <c r="M35" s="53"/>
      <c r="N35" s="132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221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</row>
    <row r="36" spans="2:48" x14ac:dyDescent="0.25">
      <c r="B36" s="29" t="s">
        <v>0</v>
      </c>
      <c r="C36" s="29" t="s">
        <v>356</v>
      </c>
      <c r="D36" s="30" t="s">
        <v>357</v>
      </c>
      <c r="E36" s="185"/>
      <c r="F36" s="185"/>
      <c r="G36" s="185"/>
      <c r="H36" s="185"/>
      <c r="I36" s="185"/>
      <c r="J36" s="185"/>
      <c r="K36" s="217"/>
      <c r="L36" s="228"/>
      <c r="M36" s="231"/>
      <c r="N36" s="226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1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</row>
    <row r="37" spans="2:48" x14ac:dyDescent="0.25">
      <c r="B37" s="7" t="s">
        <v>358</v>
      </c>
      <c r="C37" s="7" t="s">
        <v>359</v>
      </c>
      <c r="D37" s="9" t="s">
        <v>360</v>
      </c>
      <c r="E37" s="10"/>
      <c r="F37" s="10"/>
      <c r="G37" s="10"/>
      <c r="H37" s="10"/>
      <c r="I37" s="10"/>
      <c r="J37" s="10"/>
      <c r="K37" s="111"/>
      <c r="L37" s="116"/>
      <c r="M37" s="53"/>
      <c r="N37" s="132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221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</row>
    <row r="38" spans="2:48" x14ac:dyDescent="0.25">
      <c r="B38" s="7" t="s">
        <v>361</v>
      </c>
      <c r="C38" s="7" t="s">
        <v>362</v>
      </c>
      <c r="D38" s="9" t="s">
        <v>363</v>
      </c>
      <c r="E38" s="10"/>
      <c r="F38" s="10"/>
      <c r="G38" s="10"/>
      <c r="H38" s="10"/>
      <c r="I38" s="10"/>
      <c r="J38" s="10"/>
      <c r="K38" s="111"/>
      <c r="L38" s="116"/>
      <c r="M38" s="53"/>
      <c r="N38" s="132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221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</row>
    <row r="39" spans="2:48" ht="15.75" thickBot="1" x14ac:dyDescent="0.3">
      <c r="B39" s="7" t="s">
        <v>364</v>
      </c>
      <c r="C39" s="7" t="s">
        <v>269</v>
      </c>
      <c r="D39" s="9" t="s">
        <v>365</v>
      </c>
      <c r="E39" s="10"/>
      <c r="F39" s="10"/>
      <c r="G39" s="10"/>
      <c r="H39" s="10"/>
      <c r="I39" s="10"/>
      <c r="J39" s="10"/>
      <c r="K39" s="111"/>
      <c r="L39" s="116"/>
      <c r="M39" s="53"/>
      <c r="N39" s="132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221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</row>
    <row r="40" spans="2:48" x14ac:dyDescent="0.25">
      <c r="B40" s="29" t="s">
        <v>159</v>
      </c>
      <c r="C40" s="29" t="s">
        <v>203</v>
      </c>
      <c r="D40" s="30" t="s">
        <v>204</v>
      </c>
      <c r="E40" s="185"/>
      <c r="F40" s="185"/>
      <c r="G40" s="185"/>
      <c r="H40" s="185"/>
      <c r="I40" s="185"/>
      <c r="J40" s="185"/>
      <c r="K40" s="217">
        <v>6.33</v>
      </c>
      <c r="L40" s="116">
        <f>AVERAGE(H40:K40)</f>
        <v>6.33</v>
      </c>
      <c r="M40" s="232">
        <v>0.13201384780972539</v>
      </c>
      <c r="N40" s="149">
        <f>$L$41*N$7</f>
        <v>7.4589263636974259</v>
      </c>
      <c r="O40" s="149">
        <f t="shared" ref="O40:AV40" si="4">$L$41*O$7</f>
        <v>7.9949111597057501</v>
      </c>
      <c r="P40" s="149">
        <f t="shared" si="4"/>
        <v>8.5406858579921696</v>
      </c>
      <c r="Q40" s="149">
        <f t="shared" si="4"/>
        <v>9.0945664010628331</v>
      </c>
      <c r="R40" s="149">
        <f t="shared" si="4"/>
        <v>9.6548771639126514</v>
      </c>
      <c r="S40" s="149">
        <f t="shared" si="4"/>
        <v>10.219966777078369</v>
      </c>
      <c r="T40" s="149">
        <f t="shared" si="4"/>
        <v>10.788222294559342</v>
      </c>
      <c r="U40" s="149">
        <f t="shared" si="4"/>
        <v>11.358081632421571</v>
      </c>
      <c r="V40" s="149">
        <f t="shared" si="4"/>
        <v>11.928044251528524</v>
      </c>
      <c r="W40" s="149">
        <f t="shared" si="4"/>
        <v>12.496680099052945</v>
      </c>
      <c r="X40" s="149">
        <f t="shared" si="4"/>
        <v>13.062636858018951</v>
      </c>
      <c r="Y40" s="149">
        <f t="shared" si="4"/>
        <v>13.624645582180888</v>
      </c>
      <c r="Z40" s="149">
        <f t="shared" si="4"/>
        <v>14.181524815357642</v>
      </c>
      <c r="AA40" s="149">
        <f t="shared" si="4"/>
        <v>14.732183310360483</v>
      </c>
      <c r="AB40" s="149">
        <f t="shared" si="4"/>
        <v>15.275621473438243</v>
      </c>
      <c r="AC40" s="149">
        <f t="shared" si="4"/>
        <v>15.810931666339561</v>
      </c>
      <c r="AD40" s="149">
        <f t="shared" si="4"/>
        <v>16.3372975003075</v>
      </c>
      <c r="AE40" s="149">
        <f t="shared" si="4"/>
        <v>16.853992255224902</v>
      </c>
      <c r="AF40" s="149">
        <f t="shared" si="4"/>
        <v>17.360376553341087</v>
      </c>
      <c r="AG40" s="149">
        <f t="shared" si="4"/>
        <v>17.855895411112456</v>
      </c>
      <c r="AH40" s="149">
        <f t="shared" si="4"/>
        <v>18.340074785208568</v>
      </c>
      <c r="AI40" s="149">
        <f t="shared" si="4"/>
        <v>18.812517720140253</v>
      </c>
      <c r="AJ40" s="149">
        <f t="shared" si="4"/>
        <v>19.272900195663706</v>
      </c>
      <c r="AK40" s="149">
        <f t="shared" si="4"/>
        <v>19.72096676244983</v>
      </c>
      <c r="AL40" s="149">
        <f t="shared" si="4"/>
        <v>20.156526044767656</v>
      </c>
      <c r="AM40" s="149">
        <f t="shared" si="4"/>
        <v>20.579446179345254</v>
      </c>
      <c r="AN40" s="149">
        <f t="shared" si="4"/>
        <v>20.989650250322175</v>
      </c>
      <c r="AO40" s="149">
        <f t="shared" si="4"/>
        <v>21.387111771430561</v>
      </c>
      <c r="AP40" s="149">
        <f t="shared" si="4"/>
        <v>21.771850258334339</v>
      </c>
      <c r="AQ40" s="149">
        <f t="shared" si="4"/>
        <v>22.143926926481875</v>
      </c>
      <c r="AR40" s="149">
        <f t="shared" si="4"/>
        <v>22.503440542922728</v>
      </c>
      <c r="AS40" s="149">
        <f t="shared" si="4"/>
        <v>22.850523454317234</v>
      </c>
      <c r="AT40" s="149">
        <f t="shared" si="4"/>
        <v>23.185337807823355</v>
      </c>
      <c r="AU40" s="149">
        <f t="shared" si="4"/>
        <v>23.508071976659508</v>
      </c>
      <c r="AV40" s="149">
        <f t="shared" si="4"/>
        <v>23.818937197884765</v>
      </c>
    </row>
    <row r="41" spans="2:48" x14ac:dyDescent="0.25">
      <c r="B41" s="7" t="s">
        <v>366</v>
      </c>
      <c r="C41" s="7" t="s">
        <v>367</v>
      </c>
      <c r="D41" s="9" t="s">
        <v>368</v>
      </c>
      <c r="E41" s="10"/>
      <c r="F41" s="10"/>
      <c r="G41" s="10"/>
      <c r="H41" s="10"/>
      <c r="I41" s="10"/>
      <c r="J41" s="10"/>
      <c r="K41" s="111"/>
      <c r="L41" s="233">
        <f>L40/L7</f>
        <v>1.0049148069363129E-7</v>
      </c>
      <c r="M41" s="53"/>
      <c r="N41" s="132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221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</row>
    <row r="42" spans="2:48" x14ac:dyDescent="0.25">
      <c r="B42" s="7" t="s">
        <v>369</v>
      </c>
      <c r="C42" s="7" t="s">
        <v>275</v>
      </c>
      <c r="D42" s="9" t="s">
        <v>370</v>
      </c>
      <c r="E42" s="10"/>
      <c r="F42" s="10"/>
      <c r="G42" s="10"/>
      <c r="H42" s="10"/>
      <c r="I42" s="10"/>
      <c r="J42" s="10"/>
      <c r="K42" s="111"/>
      <c r="L42" s="116"/>
      <c r="M42" s="53"/>
      <c r="N42" s="132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221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</row>
    <row r="43" spans="2:48" x14ac:dyDescent="0.25">
      <c r="B43" s="7" t="s">
        <v>205</v>
      </c>
      <c r="C43" s="7" t="s">
        <v>206</v>
      </c>
      <c r="D43" s="9" t="s">
        <v>207</v>
      </c>
      <c r="E43" s="10"/>
      <c r="F43" s="10"/>
      <c r="G43" s="10"/>
      <c r="H43" s="10"/>
      <c r="I43" s="10"/>
      <c r="J43" s="10"/>
      <c r="K43" s="111">
        <v>6.33</v>
      </c>
      <c r="L43" s="116"/>
      <c r="M43" s="53"/>
      <c r="N43" s="132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221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</row>
    <row r="44" spans="2:48" x14ac:dyDescent="0.25">
      <c r="B44" s="7" t="s">
        <v>371</v>
      </c>
      <c r="C44" s="7" t="s">
        <v>372</v>
      </c>
      <c r="D44" s="9" t="s">
        <v>373</v>
      </c>
      <c r="E44" s="10"/>
      <c r="F44" s="10"/>
      <c r="G44" s="10"/>
      <c r="H44" s="10"/>
      <c r="I44" s="10"/>
      <c r="J44" s="10"/>
      <c r="K44" s="111"/>
      <c r="L44" s="116"/>
      <c r="M44" s="53"/>
      <c r="N44" s="132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221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</row>
    <row r="45" spans="2:48" x14ac:dyDescent="0.25">
      <c r="B45" s="7" t="s">
        <v>374</v>
      </c>
      <c r="C45" s="7" t="s">
        <v>375</v>
      </c>
      <c r="D45" s="9" t="s">
        <v>376</v>
      </c>
      <c r="E45" s="10"/>
      <c r="F45" s="10"/>
      <c r="G45" s="10"/>
      <c r="H45" s="10"/>
      <c r="I45" s="10"/>
      <c r="J45" s="10"/>
      <c r="K45" s="111"/>
      <c r="L45" s="116"/>
      <c r="M45" s="53"/>
      <c r="N45" s="132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221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</row>
    <row r="46" spans="2:48" x14ac:dyDescent="0.25">
      <c r="B46" s="7" t="s">
        <v>377</v>
      </c>
      <c r="C46" s="7" t="s">
        <v>378</v>
      </c>
      <c r="D46" s="9" t="s">
        <v>379</v>
      </c>
      <c r="E46" s="10"/>
      <c r="F46" s="10"/>
      <c r="G46" s="10"/>
      <c r="H46" s="10"/>
      <c r="I46" s="10"/>
      <c r="J46" s="10"/>
      <c r="K46" s="111"/>
      <c r="L46" s="116"/>
      <c r="M46" s="53"/>
      <c r="N46" s="132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221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</row>
    <row r="47" spans="2:48" x14ac:dyDescent="0.25">
      <c r="B47" s="7" t="s">
        <v>380</v>
      </c>
      <c r="C47" s="7" t="s">
        <v>381</v>
      </c>
      <c r="D47" s="9" t="s">
        <v>382</v>
      </c>
      <c r="E47" s="10"/>
      <c r="F47" s="10"/>
      <c r="G47" s="10"/>
      <c r="H47" s="10"/>
      <c r="I47" s="10"/>
      <c r="J47" s="10"/>
      <c r="K47" s="111"/>
      <c r="L47" s="116"/>
      <c r="M47" s="53"/>
      <c r="N47" s="132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221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</row>
    <row r="48" spans="2:48" x14ac:dyDescent="0.25">
      <c r="B48" s="7" t="s">
        <v>383</v>
      </c>
      <c r="C48" s="7" t="s">
        <v>384</v>
      </c>
      <c r="D48" s="9" t="s">
        <v>385</v>
      </c>
      <c r="E48" s="10"/>
      <c r="F48" s="10"/>
      <c r="G48" s="10"/>
      <c r="H48" s="10"/>
      <c r="I48" s="10"/>
      <c r="J48" s="10"/>
      <c r="K48" s="111"/>
      <c r="L48" s="116"/>
      <c r="M48" s="53"/>
      <c r="N48" s="132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221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</row>
    <row r="49" spans="2:48" x14ac:dyDescent="0.25">
      <c r="B49" s="29" t="s">
        <v>162</v>
      </c>
      <c r="C49" s="29" t="s">
        <v>386</v>
      </c>
      <c r="D49" s="30" t="s">
        <v>387</v>
      </c>
      <c r="E49" s="185"/>
      <c r="F49" s="185"/>
      <c r="G49" s="185"/>
      <c r="H49" s="185"/>
      <c r="I49" s="185"/>
      <c r="J49" s="185"/>
      <c r="K49" s="217"/>
      <c r="L49" s="228"/>
      <c r="M49" s="231"/>
      <c r="N49" s="226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1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</row>
    <row r="50" spans="2:48" x14ac:dyDescent="0.25">
      <c r="B50" s="7" t="s">
        <v>388</v>
      </c>
      <c r="C50" s="7" t="s">
        <v>389</v>
      </c>
      <c r="D50" s="9" t="s">
        <v>390</v>
      </c>
      <c r="E50" s="10"/>
      <c r="F50" s="10"/>
      <c r="G50" s="10"/>
      <c r="H50" s="10"/>
      <c r="I50" s="10"/>
      <c r="J50" s="10"/>
      <c r="K50" s="111"/>
      <c r="L50" s="116"/>
      <c r="M50" s="53"/>
      <c r="N50" s="132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221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</row>
    <row r="51" spans="2:48" x14ac:dyDescent="0.25">
      <c r="B51" s="7" t="s">
        <v>391</v>
      </c>
      <c r="C51" s="7" t="s">
        <v>392</v>
      </c>
      <c r="D51" s="9" t="s">
        <v>393</v>
      </c>
      <c r="E51" s="10"/>
      <c r="F51" s="10"/>
      <c r="G51" s="10"/>
      <c r="H51" s="10"/>
      <c r="I51" s="10"/>
      <c r="J51" s="10"/>
      <c r="K51" s="111"/>
      <c r="L51" s="116"/>
      <c r="M51" s="53"/>
      <c r="N51" s="132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221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</row>
    <row r="52" spans="2:48" x14ac:dyDescent="0.25">
      <c r="B52" s="7" t="s">
        <v>394</v>
      </c>
      <c r="C52" s="7" t="s">
        <v>395</v>
      </c>
      <c r="D52" s="9" t="s">
        <v>396</v>
      </c>
      <c r="E52" s="10"/>
      <c r="F52" s="10"/>
      <c r="G52" s="10"/>
      <c r="H52" s="10"/>
      <c r="I52" s="10"/>
      <c r="J52" s="10"/>
      <c r="K52" s="111"/>
      <c r="L52" s="116"/>
      <c r="M52" s="53"/>
      <c r="N52" s="132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221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</row>
    <row r="53" spans="2:48" ht="15.75" thickBot="1" x14ac:dyDescent="0.3">
      <c r="B53" s="7" t="s">
        <v>397</v>
      </c>
      <c r="C53" s="7" t="s">
        <v>398</v>
      </c>
      <c r="D53" s="9" t="s">
        <v>399</v>
      </c>
      <c r="E53" s="10"/>
      <c r="F53" s="10"/>
      <c r="G53" s="10"/>
      <c r="H53" s="10"/>
      <c r="I53" s="10"/>
      <c r="J53" s="10"/>
      <c r="K53" s="111"/>
      <c r="L53" s="116"/>
      <c r="M53" s="53"/>
      <c r="N53" s="132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221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</row>
    <row r="54" spans="2:48" x14ac:dyDescent="0.25">
      <c r="B54" s="29" t="s">
        <v>165</v>
      </c>
      <c r="C54" s="29" t="s">
        <v>208</v>
      </c>
      <c r="D54" s="30" t="s">
        <v>209</v>
      </c>
      <c r="E54" s="185">
        <v>2333210</v>
      </c>
      <c r="F54" s="185">
        <v>1607343.76</v>
      </c>
      <c r="G54" s="185">
        <v>1656862.36</v>
      </c>
      <c r="H54" s="185">
        <v>1670157.87</v>
      </c>
      <c r="I54" s="185">
        <v>3986055.51</v>
      </c>
      <c r="J54" s="185">
        <v>19956846.43</v>
      </c>
      <c r="K54" s="217">
        <v>21926578.890000001</v>
      </c>
      <c r="L54" s="116">
        <f>AVERAGE(H54:K54)</f>
        <v>11884909.675000001</v>
      </c>
      <c r="M54" s="232">
        <v>0.13201384780972539</v>
      </c>
      <c r="N54" s="149">
        <f>$L$55*N$7</f>
        <v>14004528.610587694</v>
      </c>
      <c r="O54" s="149">
        <f t="shared" ref="O54:AV54" si="5">$L$55*O$7</f>
        <v>15010868.403278412</v>
      </c>
      <c r="P54" s="149">
        <f t="shared" si="5"/>
        <v>16035589.255100604</v>
      </c>
      <c r="Q54" s="149">
        <f t="shared" si="5"/>
        <v>17075529.259071343</v>
      </c>
      <c r="R54" s="149">
        <f t="shared" si="5"/>
        <v>18127542.340651188</v>
      </c>
      <c r="S54" s="149">
        <f t="shared" si="5"/>
        <v>19188527.96636292</v>
      </c>
      <c r="T54" s="149">
        <f t="shared" si="5"/>
        <v>20255457.744811852</v>
      </c>
      <c r="U54" s="149">
        <f t="shared" si="5"/>
        <v>21325398.780822579</v>
      </c>
      <c r="V54" s="149">
        <f t="shared" si="5"/>
        <v>22395533.732830886</v>
      </c>
      <c r="W54" s="149">
        <f t="shared" si="5"/>
        <v>23463177.601044912</v>
      </c>
      <c r="X54" s="149">
        <f t="shared" si="5"/>
        <v>24525791.338843767</v>
      </c>
      <c r="Y54" s="149">
        <f t="shared" si="5"/>
        <v>25580992.432560448</v>
      </c>
      <c r="Z54" s="149">
        <f t="shared" si="5"/>
        <v>26626562.635749865</v>
      </c>
      <c r="AA54" s="149">
        <f t="shared" si="5"/>
        <v>27660453.074119564</v>
      </c>
      <c r="AB54" s="149">
        <f t="shared" si="5"/>
        <v>28680786.957551964</v>
      </c>
      <c r="AC54" s="149">
        <f t="shared" si="5"/>
        <v>29685860.14724217</v>
      </c>
      <c r="AD54" s="149">
        <f t="shared" si="5"/>
        <v>30674139.830135535</v>
      </c>
      <c r="AE54" s="149">
        <f t="shared" si="5"/>
        <v>31644261.550789494</v>
      </c>
      <c r="AF54" s="149">
        <f t="shared" si="5"/>
        <v>32595024.843672458</v>
      </c>
      <c r="AG54" s="149">
        <f t="shared" si="5"/>
        <v>33525387.697838631</v>
      </c>
      <c r="AH54" s="149">
        <f t="shared" si="5"/>
        <v>34434460.071871854</v>
      </c>
      <c r="AI54" s="149">
        <f t="shared" si="5"/>
        <v>35321496.660853691</v>
      </c>
      <c r="AJ54" s="149">
        <f t="shared" si="5"/>
        <v>36185889.099645026</v>
      </c>
      <c r="AK54" s="149">
        <f t="shared" si="5"/>
        <v>37027157.768624552</v>
      </c>
      <c r="AL54" s="149">
        <f t="shared" si="5"/>
        <v>37844943.349739119</v>
      </c>
      <c r="AM54" s="149">
        <f t="shared" si="5"/>
        <v>38638998.262723885</v>
      </c>
      <c r="AN54" s="149">
        <f t="shared" si="5"/>
        <v>39409178.093984231</v>
      </c>
      <c r="AO54" s="149">
        <f t="shared" si="5"/>
        <v>40155433.114151895</v>
      </c>
      <c r="AP54" s="149">
        <f t="shared" si="5"/>
        <v>40877799.964917704</v>
      </c>
      <c r="AQ54" s="149">
        <f t="shared" si="5"/>
        <v>41576393.581522509</v>
      </c>
      <c r="AR54" s="149">
        <f t="shared" si="5"/>
        <v>42251399.404323794</v>
      </c>
      <c r="AS54" s="149">
        <f t="shared" si="5"/>
        <v>42903065.921173662</v>
      </c>
      <c r="AT54" s="149">
        <f t="shared" si="5"/>
        <v>43531697.571934141</v>
      </c>
      <c r="AU54" s="149">
        <f t="shared" si="5"/>
        <v>44137648.037282303</v>
      </c>
      <c r="AV54" s="149">
        <f t="shared" si="5"/>
        <v>44721313.925964937</v>
      </c>
    </row>
    <row r="55" spans="2:48" x14ac:dyDescent="0.25">
      <c r="B55" s="7" t="s">
        <v>210</v>
      </c>
      <c r="C55" s="7" t="s">
        <v>211</v>
      </c>
      <c r="D55" s="9" t="s">
        <v>212</v>
      </c>
      <c r="E55" s="10"/>
      <c r="F55" s="10">
        <v>4966.8</v>
      </c>
      <c r="G55" s="10">
        <v>70079.539999999994</v>
      </c>
      <c r="H55" s="10">
        <v>379191.16</v>
      </c>
      <c r="I55" s="10">
        <v>1631257.3</v>
      </c>
      <c r="J55" s="10">
        <v>12817889.33</v>
      </c>
      <c r="K55" s="111">
        <v>15912541.949999999</v>
      </c>
      <c r="L55" s="201">
        <f>L54/L7</f>
        <v>0.18867806811229293</v>
      </c>
      <c r="M55" s="53"/>
      <c r="N55" s="132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221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</row>
    <row r="56" spans="2:48" x14ac:dyDescent="0.25">
      <c r="B56" s="7" t="s">
        <v>213</v>
      </c>
      <c r="C56" s="7" t="s">
        <v>214</v>
      </c>
      <c r="D56" s="9" t="s">
        <v>215</v>
      </c>
      <c r="E56" s="10">
        <v>2034258.13</v>
      </c>
      <c r="F56" s="10">
        <v>1406108.32</v>
      </c>
      <c r="G56" s="10">
        <v>713286.31</v>
      </c>
      <c r="H56" s="10">
        <v>1102777.82</v>
      </c>
      <c r="I56" s="10">
        <v>1929105.01</v>
      </c>
      <c r="J56" s="10">
        <v>2963761.14</v>
      </c>
      <c r="K56" s="111">
        <v>3224493.88</v>
      </c>
      <c r="L56" s="116"/>
      <c r="M56" s="53"/>
      <c r="N56" s="132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221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</row>
    <row r="57" spans="2:48" x14ac:dyDescent="0.25">
      <c r="B57" s="7" t="s">
        <v>216</v>
      </c>
      <c r="C57" s="7" t="s">
        <v>217</v>
      </c>
      <c r="D57" s="9" t="s">
        <v>218</v>
      </c>
      <c r="E57" s="10">
        <v>73293.55</v>
      </c>
      <c r="F57" s="10">
        <v>85322.96</v>
      </c>
      <c r="G57" s="10">
        <v>693339.19</v>
      </c>
      <c r="H57" s="10"/>
      <c r="I57" s="10">
        <v>225873.76</v>
      </c>
      <c r="J57" s="10">
        <v>3959255.22</v>
      </c>
      <c r="K57" s="111">
        <v>2588603.7200000002</v>
      </c>
      <c r="L57" s="116"/>
      <c r="M57" s="53"/>
      <c r="N57" s="132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221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</row>
    <row r="58" spans="2:48" x14ac:dyDescent="0.25">
      <c r="B58" s="7" t="s">
        <v>219</v>
      </c>
      <c r="C58" s="7" t="s">
        <v>220</v>
      </c>
      <c r="D58" s="9" t="s">
        <v>221</v>
      </c>
      <c r="E58" s="10">
        <v>10652.4</v>
      </c>
      <c r="F58" s="10">
        <v>8300.4</v>
      </c>
      <c r="G58" s="10">
        <v>8300.0400000000009</v>
      </c>
      <c r="H58" s="10">
        <v>8903.5400000000009</v>
      </c>
      <c r="I58" s="10">
        <v>15542.04</v>
      </c>
      <c r="J58" s="10">
        <v>15542.04</v>
      </c>
      <c r="K58" s="111">
        <v>12480.54</v>
      </c>
      <c r="L58" s="116"/>
      <c r="M58" s="53"/>
      <c r="N58" s="132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221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</row>
    <row r="59" spans="2:48" x14ac:dyDescent="0.25">
      <c r="B59" s="7" t="s">
        <v>400</v>
      </c>
      <c r="C59" s="7" t="s">
        <v>401</v>
      </c>
      <c r="D59" s="9" t="s">
        <v>402</v>
      </c>
      <c r="E59" s="10"/>
      <c r="F59" s="10"/>
      <c r="G59" s="10"/>
      <c r="H59" s="10"/>
      <c r="I59" s="10"/>
      <c r="J59" s="10"/>
      <c r="K59" s="111"/>
      <c r="L59" s="116"/>
      <c r="M59" s="53"/>
      <c r="N59" s="132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221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</row>
    <row r="60" spans="2:48" x14ac:dyDescent="0.25">
      <c r="B60" s="7" t="s">
        <v>403</v>
      </c>
      <c r="C60" s="7" t="s">
        <v>404</v>
      </c>
      <c r="D60" s="9" t="s">
        <v>405</v>
      </c>
      <c r="E60" s="10"/>
      <c r="F60" s="10"/>
      <c r="G60" s="10"/>
      <c r="H60" s="10"/>
      <c r="I60" s="10"/>
      <c r="J60" s="10"/>
      <c r="K60" s="111"/>
      <c r="L60" s="116"/>
      <c r="M60" s="53"/>
      <c r="N60" s="132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221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4"/>
    </row>
    <row r="61" spans="2:48" x14ac:dyDescent="0.25">
      <c r="B61" s="7" t="s">
        <v>222</v>
      </c>
      <c r="C61" s="7" t="s">
        <v>223</v>
      </c>
      <c r="D61" s="9" t="s">
        <v>224</v>
      </c>
      <c r="E61" s="10">
        <v>148707.37</v>
      </c>
      <c r="F61" s="10">
        <v>32805.01</v>
      </c>
      <c r="G61" s="10">
        <v>84660.5</v>
      </c>
      <c r="H61" s="10">
        <v>83460.679999999993</v>
      </c>
      <c r="I61" s="10">
        <v>66123.47</v>
      </c>
      <c r="J61" s="10">
        <v>82442.820000000007</v>
      </c>
      <c r="K61" s="111">
        <v>81111.289999999994</v>
      </c>
      <c r="L61" s="116"/>
      <c r="M61" s="53"/>
      <c r="N61" s="132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221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</row>
    <row r="62" spans="2:48" x14ac:dyDescent="0.25">
      <c r="B62" s="7" t="s">
        <v>225</v>
      </c>
      <c r="C62" s="7" t="s">
        <v>226</v>
      </c>
      <c r="D62" s="9" t="s">
        <v>227</v>
      </c>
      <c r="E62" s="10">
        <v>66298.55</v>
      </c>
      <c r="F62" s="10">
        <v>69840.27</v>
      </c>
      <c r="G62" s="10">
        <v>87196.78</v>
      </c>
      <c r="H62" s="10">
        <v>95824.67</v>
      </c>
      <c r="I62" s="10">
        <v>118153.93</v>
      </c>
      <c r="J62" s="10">
        <v>117955.88</v>
      </c>
      <c r="K62" s="111">
        <v>107347.51</v>
      </c>
      <c r="L62" s="116"/>
      <c r="M62" s="53"/>
      <c r="N62" s="132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221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</row>
    <row r="63" spans="2:48" x14ac:dyDescent="0.25">
      <c r="B63" s="7" t="s">
        <v>406</v>
      </c>
      <c r="C63" s="7" t="s">
        <v>407</v>
      </c>
      <c r="D63" s="9" t="s">
        <v>408</v>
      </c>
      <c r="E63" s="10"/>
      <c r="F63" s="10"/>
      <c r="G63" s="10"/>
      <c r="H63" s="10"/>
      <c r="I63" s="10"/>
      <c r="J63" s="10"/>
      <c r="K63" s="111"/>
      <c r="L63" s="116"/>
      <c r="M63" s="53"/>
      <c r="N63" s="132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221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</row>
    <row r="64" spans="2:48" x14ac:dyDescent="0.25">
      <c r="B64" s="29" t="s">
        <v>321</v>
      </c>
      <c r="C64" s="29" t="s">
        <v>409</v>
      </c>
      <c r="D64" s="30" t="s">
        <v>410</v>
      </c>
      <c r="E64" s="185"/>
      <c r="F64" s="185"/>
      <c r="G64" s="185"/>
      <c r="H64" s="185"/>
      <c r="I64" s="185"/>
      <c r="J64" s="185"/>
      <c r="K64" s="217"/>
      <c r="L64" s="228"/>
      <c r="M64" s="231"/>
      <c r="N64" s="226"/>
      <c r="O64" s="220"/>
      <c r="P64" s="220"/>
      <c r="Q64" s="220"/>
      <c r="R64" s="220"/>
      <c r="S64" s="220"/>
      <c r="T64" s="220"/>
      <c r="U64" s="220"/>
      <c r="V64" s="220"/>
      <c r="W64" s="220"/>
      <c r="X64" s="220"/>
      <c r="Y64" s="220"/>
      <c r="Z64" s="220"/>
      <c r="AA64" s="220"/>
      <c r="AB64" s="220"/>
      <c r="AC64" s="221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  <c r="AV64" s="114"/>
    </row>
    <row r="65" spans="2:48" x14ac:dyDescent="0.25">
      <c r="B65" s="7" t="s">
        <v>411</v>
      </c>
      <c r="C65" s="7" t="s">
        <v>412</v>
      </c>
      <c r="D65" s="9" t="s">
        <v>413</v>
      </c>
      <c r="E65" s="10"/>
      <c r="F65" s="10"/>
      <c r="G65" s="10"/>
      <c r="H65" s="10"/>
      <c r="I65" s="10"/>
      <c r="J65" s="10"/>
      <c r="K65" s="111"/>
      <c r="L65" s="116"/>
      <c r="M65" s="53"/>
      <c r="N65" s="132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221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</row>
    <row r="66" spans="2:48" x14ac:dyDescent="0.25">
      <c r="B66" s="7" t="s">
        <v>414</v>
      </c>
      <c r="C66" s="7" t="s">
        <v>415</v>
      </c>
      <c r="D66" s="9" t="s">
        <v>416</v>
      </c>
      <c r="E66" s="10"/>
      <c r="F66" s="10"/>
      <c r="G66" s="10"/>
      <c r="H66" s="10"/>
      <c r="I66" s="10"/>
      <c r="J66" s="10"/>
      <c r="K66" s="111"/>
      <c r="L66" s="116"/>
      <c r="M66" s="53"/>
      <c r="N66" s="132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221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</row>
    <row r="67" spans="2:48" x14ac:dyDescent="0.25">
      <c r="B67" s="7" t="s">
        <v>417</v>
      </c>
      <c r="C67" s="7" t="s">
        <v>418</v>
      </c>
      <c r="D67" s="9" t="s">
        <v>419</v>
      </c>
      <c r="E67" s="10"/>
      <c r="F67" s="10"/>
      <c r="G67" s="10"/>
      <c r="H67" s="10"/>
      <c r="I67" s="10"/>
      <c r="J67" s="10"/>
      <c r="K67" s="111"/>
      <c r="L67" s="116"/>
      <c r="M67" s="53"/>
      <c r="N67" s="132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221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</row>
    <row r="68" spans="2:48" x14ac:dyDescent="0.25">
      <c r="B68" s="7" t="s">
        <v>420</v>
      </c>
      <c r="C68" s="7" t="s">
        <v>421</v>
      </c>
      <c r="D68" s="9" t="s">
        <v>422</v>
      </c>
      <c r="E68" s="10"/>
      <c r="F68" s="10"/>
      <c r="G68" s="10"/>
      <c r="H68" s="10"/>
      <c r="I68" s="10"/>
      <c r="J68" s="10"/>
      <c r="K68" s="111"/>
      <c r="L68" s="116"/>
      <c r="M68" s="53"/>
      <c r="N68" s="132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221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</row>
    <row r="69" spans="2:48" x14ac:dyDescent="0.25">
      <c r="B69" s="7" t="s">
        <v>423</v>
      </c>
      <c r="C69" s="7" t="s">
        <v>424</v>
      </c>
      <c r="D69" s="9" t="s">
        <v>425</v>
      </c>
      <c r="E69" s="10"/>
      <c r="F69" s="10"/>
      <c r="G69" s="10"/>
      <c r="H69" s="10"/>
      <c r="I69" s="10"/>
      <c r="J69" s="10"/>
      <c r="K69" s="111"/>
      <c r="L69" s="116"/>
      <c r="M69" s="53"/>
      <c r="N69" s="132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221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</row>
    <row r="70" spans="2:48" x14ac:dyDescent="0.25">
      <c r="B70" s="7" t="s">
        <v>426</v>
      </c>
      <c r="C70" s="7" t="s">
        <v>427</v>
      </c>
      <c r="D70" s="9" t="s">
        <v>428</v>
      </c>
      <c r="E70" s="10"/>
      <c r="F70" s="10"/>
      <c r="G70" s="10"/>
      <c r="H70" s="10"/>
      <c r="I70" s="10"/>
      <c r="J70" s="10"/>
      <c r="K70" s="111"/>
      <c r="L70" s="116"/>
      <c r="M70" s="53"/>
      <c r="N70" s="132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221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</row>
    <row r="71" spans="2:48" x14ac:dyDescent="0.25">
      <c r="B71" s="7" t="s">
        <v>429</v>
      </c>
      <c r="C71" s="7" t="s">
        <v>430</v>
      </c>
      <c r="D71" s="9" t="s">
        <v>431</v>
      </c>
      <c r="E71" s="10"/>
      <c r="F71" s="10"/>
      <c r="G71" s="10"/>
      <c r="H71" s="10"/>
      <c r="I71" s="10"/>
      <c r="J71" s="10"/>
      <c r="K71" s="111"/>
      <c r="L71" s="116"/>
      <c r="M71" s="53"/>
      <c r="N71" s="132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221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</row>
    <row r="72" spans="2:48" x14ac:dyDescent="0.25">
      <c r="B72" s="7" t="s">
        <v>432</v>
      </c>
      <c r="C72" s="7" t="s">
        <v>433</v>
      </c>
      <c r="D72" s="9" t="s">
        <v>434</v>
      </c>
      <c r="E72" s="10"/>
      <c r="F72" s="10"/>
      <c r="G72" s="10"/>
      <c r="H72" s="10"/>
      <c r="I72" s="10"/>
      <c r="J72" s="10"/>
      <c r="K72" s="111"/>
      <c r="L72" s="116"/>
      <c r="M72" s="53"/>
      <c r="N72" s="132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221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</row>
    <row r="73" spans="2:48" x14ac:dyDescent="0.25">
      <c r="B73" s="7" t="s">
        <v>435</v>
      </c>
      <c r="C73" s="7" t="s">
        <v>436</v>
      </c>
      <c r="D73" s="9" t="s">
        <v>437</v>
      </c>
      <c r="E73" s="10"/>
      <c r="F73" s="10"/>
      <c r="G73" s="10"/>
      <c r="H73" s="10"/>
      <c r="I73" s="10"/>
      <c r="J73" s="10"/>
      <c r="K73" s="111"/>
      <c r="L73" s="116"/>
      <c r="M73" s="53"/>
      <c r="N73" s="132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221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</row>
    <row r="74" spans="2:48" x14ac:dyDescent="0.25">
      <c r="B74" s="187" t="s">
        <v>0</v>
      </c>
      <c r="C74" s="187" t="s">
        <v>228</v>
      </c>
      <c r="D74" s="188" t="s">
        <v>229</v>
      </c>
      <c r="E74" s="189">
        <v>46022465.530000001</v>
      </c>
      <c r="F74" s="189">
        <v>46885808.640000001</v>
      </c>
      <c r="G74" s="189">
        <v>62156780.060000002</v>
      </c>
      <c r="H74" s="189">
        <v>60502792.539999999</v>
      </c>
      <c r="I74" s="189">
        <v>76722430.069999993</v>
      </c>
      <c r="J74" s="189">
        <v>87015835.980000004</v>
      </c>
      <c r="K74" s="218">
        <v>93279513.25</v>
      </c>
      <c r="L74" s="228"/>
      <c r="M74" s="234"/>
      <c r="N74" s="255">
        <f>N5+N9+N14+N19+N23+N30+N36+N40+N49+N54+N64</f>
        <v>93537231.67293328</v>
      </c>
      <c r="O74" s="256">
        <f t="shared" ref="O74:AV74" si="6">O5+O9+O14+O19+O23+O30+O36+O40+O49+O54+O64</f>
        <v>100258645.93456282</v>
      </c>
      <c r="P74" s="256">
        <f t="shared" si="6"/>
        <v>107102828.58306082</v>
      </c>
      <c r="Q74" s="256">
        <f t="shared" si="6"/>
        <v>114048661.01927876</v>
      </c>
      <c r="R74" s="256">
        <f t="shared" si="6"/>
        <v>121075130.39007188</v>
      </c>
      <c r="S74" s="256">
        <f t="shared" si="6"/>
        <v>128161528.01425336</v>
      </c>
      <c r="T74" s="256">
        <f t="shared" si="6"/>
        <v>135287627.05268013</v>
      </c>
      <c r="U74" s="256">
        <f t="shared" si="6"/>
        <v>142433838.49217492</v>
      </c>
      <c r="V74" s="256">
        <f t="shared" si="6"/>
        <v>149581345.11025763</v>
      </c>
      <c r="W74" s="256">
        <f t="shared" si="6"/>
        <v>156712213.60445476</v>
      </c>
      <c r="X74" s="256">
        <f t="shared" si="6"/>
        <v>163809485.50378802</v>
      </c>
      <c r="Y74" s="256">
        <f t="shared" si="6"/>
        <v>170857247.83188882</v>
      </c>
      <c r="Z74" s="256">
        <f t="shared" si="6"/>
        <v>177840684.76471823</v>
      </c>
      <c r="AA74" s="256">
        <f t="shared" si="6"/>
        <v>184746111.72675854</v>
      </c>
      <c r="AB74" s="256">
        <f t="shared" si="6"/>
        <v>191560993.50480041</v>
      </c>
      <c r="AC74" s="256">
        <f t="shared" si="6"/>
        <v>198273948.0358963</v>
      </c>
      <c r="AD74" s="256">
        <f t="shared" si="6"/>
        <v>204874737.55383572</v>
      </c>
      <c r="AE74" s="256">
        <f t="shared" si="6"/>
        <v>211354248.76474154</v>
      </c>
      <c r="AF74" s="256">
        <f t="shared" si="6"/>
        <v>217704463.67488715</v>
      </c>
      <c r="AG74" s="256">
        <f t="shared" si="6"/>
        <v>223918422.61987019</v>
      </c>
      <c r="AH74" s="256">
        <f t="shared" si="6"/>
        <v>229990180.95046642</v>
      </c>
      <c r="AI74" s="256">
        <f t="shared" si="6"/>
        <v>235914760.7227006</v>
      </c>
      <c r="AJ74" s="256">
        <f t="shared" si="6"/>
        <v>241688098.62301591</v>
      </c>
      <c r="AK74" s="256">
        <f t="shared" si="6"/>
        <v>247306991.23822522</v>
      </c>
      <c r="AL74" s="256">
        <f t="shared" si="6"/>
        <v>252769038.65777683</v>
      </c>
      <c r="AM74" s="256">
        <f t="shared" si="6"/>
        <v>258072587.27566713</v>
      </c>
      <c r="AN74" s="256">
        <f t="shared" si="6"/>
        <v>263216672.54333949</v>
      </c>
      <c r="AO74" s="256">
        <f t="shared" si="6"/>
        <v>268200962.3148452</v>
      </c>
      <c r="AP74" s="256">
        <f t="shared" si="6"/>
        <v>273025701.32261491</v>
      </c>
      <c r="AQ74" s="256">
        <f t="shared" si="6"/>
        <v>277691657.22720665</v>
      </c>
      <c r="AR74" s="256">
        <f t="shared" si="6"/>
        <v>282200068.59781206</v>
      </c>
      <c r="AS74" s="256">
        <f t="shared" si="6"/>
        <v>286552595.10227412</v>
      </c>
      <c r="AT74" s="256">
        <f t="shared" si="6"/>
        <v>290751270.11584556</v>
      </c>
      <c r="AU74" s="256">
        <f t="shared" si="6"/>
        <v>294798455.89664674</v>
      </c>
      <c r="AV74" s="256">
        <f t="shared" si="6"/>
        <v>298696801.42239481</v>
      </c>
    </row>
    <row r="75" spans="2:48" x14ac:dyDescent="0.25">
      <c r="B75" s="8" t="s">
        <v>0</v>
      </c>
      <c r="C75" s="8" t="s">
        <v>230</v>
      </c>
      <c r="D75" s="28" t="s">
        <v>231</v>
      </c>
      <c r="E75" s="10">
        <v>-5916469.75</v>
      </c>
      <c r="F75" s="10">
        <v>-6816239.0599999996</v>
      </c>
      <c r="G75" s="10">
        <v>5658706.1100000003</v>
      </c>
      <c r="H75" s="10">
        <v>-7297100.3300000001</v>
      </c>
      <c r="I75" s="10">
        <v>4253395.0599999996</v>
      </c>
      <c r="J75" s="10">
        <v>-1446664.95</v>
      </c>
      <c r="K75" s="111">
        <v>-7183994.5</v>
      </c>
      <c r="L75" s="116"/>
      <c r="M75" s="53"/>
      <c r="N75" s="132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221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</row>
    <row r="76" spans="2:48" x14ac:dyDescent="0.25">
      <c r="B76" s="7" t="s">
        <v>232</v>
      </c>
      <c r="C76" s="7" t="s">
        <v>233</v>
      </c>
      <c r="D76" s="9" t="s">
        <v>234</v>
      </c>
      <c r="E76" s="10">
        <v>10026.120000000001</v>
      </c>
      <c r="F76" s="10">
        <v>15279.74</v>
      </c>
      <c r="G76" s="10">
        <v>9513.9</v>
      </c>
      <c r="H76" s="10">
        <v>6137.53</v>
      </c>
      <c r="I76" s="10">
        <v>8400</v>
      </c>
      <c r="J76" s="10">
        <v>21420</v>
      </c>
      <c r="K76" s="111">
        <v>10500</v>
      </c>
      <c r="L76" s="116"/>
      <c r="M76" s="53"/>
      <c r="N76" s="132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221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</row>
    <row r="77" spans="2:48" x14ac:dyDescent="0.25">
      <c r="B77" s="7" t="s">
        <v>438</v>
      </c>
      <c r="C77" s="7" t="s">
        <v>439</v>
      </c>
      <c r="D77" s="9" t="s">
        <v>440</v>
      </c>
      <c r="E77" s="10"/>
      <c r="F77" s="10"/>
      <c r="G77" s="10"/>
      <c r="H77" s="10"/>
      <c r="I77" s="10"/>
      <c r="J77" s="10"/>
      <c r="K77" s="111"/>
      <c r="L77" s="116"/>
      <c r="M77" s="53"/>
      <c r="N77" s="132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221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  <c r="AV77" s="114"/>
    </row>
    <row r="78" spans="2:48" x14ac:dyDescent="0.25">
      <c r="B78" s="8" t="s">
        <v>0</v>
      </c>
      <c r="C78" s="8" t="s">
        <v>235</v>
      </c>
      <c r="D78" s="28" t="s">
        <v>236</v>
      </c>
      <c r="E78" s="10">
        <v>-5926495.8700000001</v>
      </c>
      <c r="F78" s="10">
        <v>-6831518.7999999998</v>
      </c>
      <c r="G78" s="10">
        <v>5649192.21</v>
      </c>
      <c r="H78" s="10">
        <v>-7303237.8600000003</v>
      </c>
      <c r="I78" s="10">
        <v>4244995.0599999996</v>
      </c>
      <c r="J78" s="10">
        <v>-1468084.95</v>
      </c>
      <c r="K78" s="111">
        <v>-7194494.5</v>
      </c>
      <c r="L78" s="116"/>
      <c r="M78" s="53"/>
      <c r="N78" s="132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221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</row>
    <row r="79" spans="2:48" x14ac:dyDescent="0.25">
      <c r="E79" s="186">
        <f>E74-'Hlavná činnosť_Náklady'!E68</f>
        <v>-5916469.75</v>
      </c>
      <c r="L79" s="167"/>
      <c r="M79" s="117"/>
    </row>
    <row r="80" spans="2:48" x14ac:dyDescent="0.25">
      <c r="F80" s="153">
        <f>(F74-E74)/E74</f>
        <v>1.8759166855961344E-2</v>
      </c>
      <c r="G80" s="153">
        <f t="shared" ref="G80:K80" si="7">(G74-F74)/F74</f>
        <v>0.32570562101752421</v>
      </c>
      <c r="H80" s="153">
        <f t="shared" si="7"/>
        <v>-2.6609929253146761E-2</v>
      </c>
      <c r="I80" s="153">
        <f t="shared" si="7"/>
        <v>0.26808080832428954</v>
      </c>
      <c r="J80" s="153">
        <f t="shared" si="7"/>
        <v>0.13416423203238631</v>
      </c>
      <c r="K80" s="153">
        <f t="shared" si="7"/>
        <v>7.198318788133759E-2</v>
      </c>
      <c r="L80" s="201"/>
      <c r="M80" s="138">
        <f>AVERAGE(F80:K80)</f>
        <v>0.13201384780972539</v>
      </c>
      <c r="N80" s="227">
        <f>K74*M80+K74</f>
        <v>105593700.71595076</v>
      </c>
      <c r="O80" s="113">
        <f t="shared" ref="O80:AB80" si="8">N80*$M80+N80</f>
        <v>119533531.45193197</v>
      </c>
      <c r="P80" s="113">
        <f t="shared" si="8"/>
        <v>135313612.88118634</v>
      </c>
      <c r="Q80" s="113">
        <f t="shared" si="8"/>
        <v>153176883.57866737</v>
      </c>
      <c r="R80" s="113">
        <f t="shared" si="8"/>
        <v>173398353.37538958</v>
      </c>
      <c r="S80" s="113">
        <f t="shared" si="8"/>
        <v>196289337.20834523</v>
      </c>
      <c r="T80" s="113">
        <f t="shared" si="8"/>
        <v>222202247.8972396</v>
      </c>
      <c r="U80" s="113">
        <f t="shared" si="8"/>
        <v>251536021.63412467</v>
      </c>
      <c r="V80" s="113">
        <f t="shared" si="8"/>
        <v>284742259.71279579</v>
      </c>
      <c r="W80" s="113">
        <f t="shared" si="8"/>
        <v>322332181.05151814</v>
      </c>
      <c r="X80" s="113">
        <f t="shared" si="8"/>
        <v>364884492.54503012</v>
      </c>
      <c r="Y80" s="113">
        <f t="shared" si="8"/>
        <v>413054298.41199863</v>
      </c>
      <c r="Z80" s="113">
        <f t="shared" si="8"/>
        <v>467583185.69971311</v>
      </c>
      <c r="AA80" s="113">
        <f t="shared" si="8"/>
        <v>529310641.2150616</v>
      </c>
      <c r="AB80" s="113">
        <f t="shared" si="8"/>
        <v>599186975.64849496</v>
      </c>
      <c r="AC80" s="113">
        <f t="shared" ref="AC80:AV80" si="9">AB80*$M80+AB80</f>
        <v>678287953.86132503</v>
      </c>
      <c r="AD80" s="113">
        <f t="shared" si="9"/>
        <v>767831356.57354403</v>
      </c>
      <c r="AE80" s="113">
        <f t="shared" si="9"/>
        <v>869195728.42377889</v>
      </c>
      <c r="AF80" s="113">
        <f t="shared" si="9"/>
        <v>983941601.03277898</v>
      </c>
      <c r="AG80" s="113">
        <f t="shared" si="9"/>
        <v>1113835517.8051777</v>
      </c>
      <c r="AH80" s="113">
        <f t="shared" si="9"/>
        <v>1260877230.3377771</v>
      </c>
      <c r="AI80" s="113">
        <f t="shared" si="9"/>
        <v>1427330485.1303365</v>
      </c>
      <c r="AJ80" s="113">
        <f t="shared" si="9"/>
        <v>1615757874.5685143</v>
      </c>
      <c r="AK80" s="113">
        <f t="shared" si="9"/>
        <v>1829060288.7191675</v>
      </c>
      <c r="AL80" s="113">
        <f t="shared" si="9"/>
        <v>2070521575.3089521</v>
      </c>
      <c r="AM80" s="113">
        <f t="shared" si="9"/>
        <v>2343859095.4385409</v>
      </c>
      <c r="AN80" s="113">
        <f t="shared" si="9"/>
        <v>2653280953.3512049</v>
      </c>
      <c r="AO80" s="113">
        <f t="shared" si="9"/>
        <v>3003550781.3233538</v>
      </c>
      <c r="AP80" s="113">
        <f t="shared" si="9"/>
        <v>3400061077.0577569</v>
      </c>
      <c r="AQ80" s="113">
        <f t="shared" si="9"/>
        <v>3848916222.6282306</v>
      </c>
      <c r="AR80" s="113">
        <f t="shared" si="9"/>
        <v>4357026463.0746565</v>
      </c>
      <c r="AS80" s="113">
        <f t="shared" si="9"/>
        <v>4932214291.4739399</v>
      </c>
      <c r="AT80" s="113">
        <f t="shared" si="9"/>
        <v>5583334878.3135328</v>
      </c>
      <c r="AU80" s="113">
        <f t="shared" si="9"/>
        <v>6320412399.2099476</v>
      </c>
      <c r="AV80" s="113">
        <f t="shared" si="9"/>
        <v>7154794359.7739506</v>
      </c>
    </row>
    <row r="81" spans="2:48" ht="15" customHeight="1" thickBot="1" x14ac:dyDescent="0.3">
      <c r="L81" s="167"/>
      <c r="M81" s="117"/>
      <c r="N81">
        <v>2023</v>
      </c>
      <c r="O81">
        <v>2024</v>
      </c>
      <c r="P81">
        <v>2025</v>
      </c>
      <c r="Q81">
        <v>2026</v>
      </c>
      <c r="R81">
        <v>2027</v>
      </c>
      <c r="S81">
        <v>2028</v>
      </c>
      <c r="T81">
        <v>2029</v>
      </c>
      <c r="U81">
        <v>2030</v>
      </c>
      <c r="V81">
        <v>2031</v>
      </c>
      <c r="W81">
        <v>2032</v>
      </c>
      <c r="X81">
        <v>2033</v>
      </c>
      <c r="Y81">
        <v>2034</v>
      </c>
      <c r="Z81">
        <v>2035</v>
      </c>
      <c r="AA81">
        <v>2036</v>
      </c>
      <c r="AB81">
        <v>2037</v>
      </c>
      <c r="AC81">
        <v>2038</v>
      </c>
      <c r="AD81">
        <v>2039</v>
      </c>
      <c r="AE81">
        <v>2040</v>
      </c>
      <c r="AF81">
        <v>2041</v>
      </c>
      <c r="AG81">
        <v>2042</v>
      </c>
      <c r="AH81">
        <v>2043</v>
      </c>
      <c r="AI81">
        <v>2044</v>
      </c>
      <c r="AJ81">
        <v>2045</v>
      </c>
      <c r="AK81">
        <v>2046</v>
      </c>
      <c r="AL81">
        <v>2047</v>
      </c>
      <c r="AM81">
        <v>2048</v>
      </c>
      <c r="AN81">
        <v>2049</v>
      </c>
      <c r="AO81">
        <v>2050</v>
      </c>
      <c r="AP81">
        <v>2051</v>
      </c>
      <c r="AQ81">
        <v>2052</v>
      </c>
      <c r="AR81">
        <v>2053</v>
      </c>
      <c r="AS81">
        <v>2054</v>
      </c>
      <c r="AT81">
        <v>2055</v>
      </c>
      <c r="AU81">
        <v>2056</v>
      </c>
      <c r="AV81">
        <v>2057</v>
      </c>
    </row>
    <row r="82" spans="2:48" x14ac:dyDescent="0.25">
      <c r="B82" s="327" t="s">
        <v>26</v>
      </c>
      <c r="C82" s="329" t="s">
        <v>156</v>
      </c>
      <c r="D82" s="329" t="s">
        <v>28</v>
      </c>
      <c r="E82" s="295" t="s">
        <v>29</v>
      </c>
      <c r="F82" s="295" t="s">
        <v>237</v>
      </c>
      <c r="G82" s="295" t="s">
        <v>238</v>
      </c>
      <c r="H82" s="295" t="s">
        <v>239</v>
      </c>
      <c r="I82" s="295" t="s">
        <v>240</v>
      </c>
      <c r="J82" s="295" t="s">
        <v>241</v>
      </c>
      <c r="K82" s="296" t="s">
        <v>242</v>
      </c>
      <c r="L82" s="223"/>
      <c r="M82" s="136"/>
      <c r="N82" s="223" t="s">
        <v>243</v>
      </c>
      <c r="O82" s="190" t="s">
        <v>244</v>
      </c>
      <c r="P82" s="190" t="s">
        <v>245</v>
      </c>
      <c r="Q82" s="190" t="s">
        <v>246</v>
      </c>
      <c r="R82" s="190" t="s">
        <v>247</v>
      </c>
      <c r="S82" s="190" t="s">
        <v>248</v>
      </c>
      <c r="T82" s="190" t="s">
        <v>249</v>
      </c>
      <c r="U82" s="190" t="s">
        <v>250</v>
      </c>
      <c r="V82" s="190" t="s">
        <v>251</v>
      </c>
      <c r="W82" s="190" t="s">
        <v>252</v>
      </c>
      <c r="X82" s="190" t="s">
        <v>253</v>
      </c>
      <c r="Y82" s="190" t="s">
        <v>254</v>
      </c>
      <c r="Z82" s="190" t="s">
        <v>255</v>
      </c>
      <c r="AA82" s="190" t="s">
        <v>256</v>
      </c>
      <c r="AB82" s="190" t="s">
        <v>257</v>
      </c>
      <c r="AC82" s="190" t="s">
        <v>446</v>
      </c>
      <c r="AD82" s="190" t="s">
        <v>447</v>
      </c>
      <c r="AE82" s="190" t="s">
        <v>448</v>
      </c>
      <c r="AF82" s="190" t="s">
        <v>449</v>
      </c>
      <c r="AG82" s="190" t="s">
        <v>450</v>
      </c>
      <c r="AH82" s="190" t="s">
        <v>451</v>
      </c>
      <c r="AI82" s="190" t="s">
        <v>452</v>
      </c>
      <c r="AJ82" s="190" t="s">
        <v>453</v>
      </c>
      <c r="AK82" s="190" t="s">
        <v>454</v>
      </c>
      <c r="AL82" s="190" t="s">
        <v>455</v>
      </c>
      <c r="AM82" s="190" t="s">
        <v>456</v>
      </c>
      <c r="AN82" s="190" t="s">
        <v>457</v>
      </c>
      <c r="AO82" s="190" t="s">
        <v>458</v>
      </c>
      <c r="AP82" s="190" t="s">
        <v>459</v>
      </c>
      <c r="AQ82" s="190" t="s">
        <v>460</v>
      </c>
      <c r="AR82" s="190" t="s">
        <v>461</v>
      </c>
      <c r="AS82" s="190" t="s">
        <v>462</v>
      </c>
      <c r="AT82" s="190" t="s">
        <v>463</v>
      </c>
      <c r="AU82" s="190" t="s">
        <v>464</v>
      </c>
      <c r="AV82" s="190" t="s">
        <v>465</v>
      </c>
    </row>
    <row r="83" spans="2:48" x14ac:dyDescent="0.25">
      <c r="B83" s="328"/>
      <c r="C83" s="326"/>
      <c r="D83" s="326"/>
      <c r="E83" s="274" t="s">
        <v>31</v>
      </c>
      <c r="F83" s="274" t="s">
        <v>31</v>
      </c>
      <c r="G83" s="274" t="s">
        <v>31</v>
      </c>
      <c r="H83" s="274" t="s">
        <v>31</v>
      </c>
      <c r="I83" s="274" t="s">
        <v>31</v>
      </c>
      <c r="J83" s="274" t="s">
        <v>31</v>
      </c>
      <c r="K83" s="297" t="s">
        <v>31</v>
      </c>
      <c r="L83" s="223"/>
      <c r="M83" s="136"/>
      <c r="N83" s="223" t="s">
        <v>31</v>
      </c>
      <c r="O83" s="190" t="s">
        <v>31</v>
      </c>
      <c r="P83" s="190" t="s">
        <v>31</v>
      </c>
      <c r="Q83" s="190" t="s">
        <v>31</v>
      </c>
      <c r="R83" s="190" t="s">
        <v>31</v>
      </c>
      <c r="S83" s="190" t="s">
        <v>31</v>
      </c>
      <c r="T83" s="190" t="s">
        <v>31</v>
      </c>
      <c r="U83" s="190" t="s">
        <v>31</v>
      </c>
      <c r="V83" s="190" t="s">
        <v>31</v>
      </c>
      <c r="W83" s="190" t="s">
        <v>31</v>
      </c>
      <c r="X83" s="190" t="s">
        <v>31</v>
      </c>
      <c r="Y83" s="190" t="s">
        <v>31</v>
      </c>
      <c r="Z83" s="190" t="s">
        <v>31</v>
      </c>
      <c r="AA83" s="190" t="s">
        <v>31</v>
      </c>
      <c r="AB83" s="190" t="s">
        <v>31</v>
      </c>
      <c r="AC83" s="190" t="s">
        <v>31</v>
      </c>
      <c r="AD83" s="190" t="s">
        <v>31</v>
      </c>
      <c r="AE83" s="190" t="s">
        <v>31</v>
      </c>
      <c r="AF83" s="190" t="s">
        <v>31</v>
      </c>
      <c r="AG83" s="190" t="s">
        <v>31</v>
      </c>
      <c r="AH83" s="190" t="s">
        <v>31</v>
      </c>
      <c r="AI83" s="190" t="s">
        <v>31</v>
      </c>
      <c r="AJ83" s="190" t="s">
        <v>31</v>
      </c>
      <c r="AK83" s="190" t="s">
        <v>31</v>
      </c>
      <c r="AL83" s="190" t="s">
        <v>31</v>
      </c>
      <c r="AM83" s="190" t="s">
        <v>31</v>
      </c>
      <c r="AN83" s="190" t="s">
        <v>31</v>
      </c>
      <c r="AO83" s="190" t="s">
        <v>31</v>
      </c>
      <c r="AP83" s="190" t="s">
        <v>31</v>
      </c>
      <c r="AQ83" s="190" t="s">
        <v>31</v>
      </c>
      <c r="AR83" s="190" t="s">
        <v>31</v>
      </c>
      <c r="AS83" s="190" t="s">
        <v>31</v>
      </c>
      <c r="AT83" s="190" t="s">
        <v>31</v>
      </c>
      <c r="AU83" s="190" t="s">
        <v>31</v>
      </c>
      <c r="AV83" s="190" t="s">
        <v>31</v>
      </c>
    </row>
    <row r="84" spans="2:48" ht="15.75" thickBot="1" x14ac:dyDescent="0.3">
      <c r="B84" s="298" t="s">
        <v>33</v>
      </c>
      <c r="C84" s="274" t="s">
        <v>34</v>
      </c>
      <c r="D84" s="274" t="s">
        <v>35</v>
      </c>
      <c r="E84" s="20" t="s">
        <v>36</v>
      </c>
      <c r="F84" s="20" t="s">
        <v>36</v>
      </c>
      <c r="G84" s="20" t="s">
        <v>36</v>
      </c>
      <c r="H84" s="20" t="s">
        <v>36</v>
      </c>
      <c r="I84" s="20" t="s">
        <v>36</v>
      </c>
      <c r="J84" s="20" t="s">
        <v>36</v>
      </c>
      <c r="K84" s="299" t="s">
        <v>36</v>
      </c>
      <c r="L84" s="294"/>
      <c r="M84" s="235"/>
      <c r="N84" s="223" t="s">
        <v>36</v>
      </c>
      <c r="O84" s="190" t="s">
        <v>36</v>
      </c>
      <c r="P84" s="190" t="s">
        <v>36</v>
      </c>
      <c r="Q84" s="190" t="s">
        <v>36</v>
      </c>
      <c r="R84" s="190" t="s">
        <v>36</v>
      </c>
      <c r="S84" s="190" t="s">
        <v>36</v>
      </c>
      <c r="T84" s="190" t="s">
        <v>36</v>
      </c>
      <c r="U84" s="190" t="s">
        <v>36</v>
      </c>
      <c r="V84" s="190" t="s">
        <v>36</v>
      </c>
      <c r="W84" s="190" t="s">
        <v>36</v>
      </c>
      <c r="X84" s="190" t="s">
        <v>36</v>
      </c>
      <c r="Y84" s="190" t="s">
        <v>36</v>
      </c>
      <c r="Z84" s="190" t="s">
        <v>36</v>
      </c>
      <c r="AA84" s="190" t="s">
        <v>36</v>
      </c>
      <c r="AB84" s="190" t="s">
        <v>36</v>
      </c>
      <c r="AC84" s="190" t="s">
        <v>36</v>
      </c>
      <c r="AD84" s="190" t="s">
        <v>36</v>
      </c>
      <c r="AE84" s="190" t="s">
        <v>36</v>
      </c>
      <c r="AF84" s="190" t="s">
        <v>36</v>
      </c>
      <c r="AG84" s="190" t="s">
        <v>36</v>
      </c>
      <c r="AH84" s="190" t="s">
        <v>36</v>
      </c>
      <c r="AI84" s="190" t="s">
        <v>36</v>
      </c>
      <c r="AJ84" s="190" t="s">
        <v>36</v>
      </c>
      <c r="AK84" s="190" t="s">
        <v>36</v>
      </c>
      <c r="AL84" s="190" t="s">
        <v>36</v>
      </c>
      <c r="AM84" s="190" t="s">
        <v>36</v>
      </c>
      <c r="AN84" s="190" t="s">
        <v>36</v>
      </c>
      <c r="AO84" s="190" t="s">
        <v>36</v>
      </c>
      <c r="AP84" s="190" t="s">
        <v>36</v>
      </c>
      <c r="AQ84" s="190" t="s">
        <v>36</v>
      </c>
      <c r="AR84" s="190" t="s">
        <v>36</v>
      </c>
      <c r="AS84" s="190" t="s">
        <v>36</v>
      </c>
      <c r="AT84" s="190" t="s">
        <v>36</v>
      </c>
      <c r="AU84" s="190" t="s">
        <v>36</v>
      </c>
      <c r="AV84" s="190" t="s">
        <v>36</v>
      </c>
    </row>
    <row r="85" spans="2:48" x14ac:dyDescent="0.25">
      <c r="B85" s="300" t="s">
        <v>149</v>
      </c>
      <c r="C85" s="8" t="s">
        <v>157</v>
      </c>
      <c r="D85" s="290" t="s">
        <v>158</v>
      </c>
      <c r="E85" s="292"/>
      <c r="F85" s="292">
        <f>(F5-E5)/E5</f>
        <v>3.8784066823695763E-2</v>
      </c>
      <c r="G85" s="292">
        <f t="shared" ref="G85:K85" si="10">(G5-F5)/F5</f>
        <v>0.10058929195748449</v>
      </c>
      <c r="H85" s="292">
        <f t="shared" si="10"/>
        <v>0.12359678882834686</v>
      </c>
      <c r="I85" s="292">
        <f t="shared" si="10"/>
        <v>9.311389052455149E-2</v>
      </c>
      <c r="J85" s="292">
        <f t="shared" si="10"/>
        <v>8.2790253547181364E-2</v>
      </c>
      <c r="K85" s="232">
        <f t="shared" si="10"/>
        <v>3.8853151938614557E-2</v>
      </c>
      <c r="L85" s="184"/>
      <c r="M85" s="25">
        <f>AVERAGE(F85:K85)</f>
        <v>7.9621240603312424E-2</v>
      </c>
    </row>
    <row r="86" spans="2:48" x14ac:dyDescent="0.25">
      <c r="B86" s="14" t="s">
        <v>318</v>
      </c>
      <c r="C86" s="7" t="s">
        <v>319</v>
      </c>
      <c r="D86" s="291" t="s">
        <v>159</v>
      </c>
      <c r="E86" s="199"/>
      <c r="F86" s="199"/>
      <c r="G86" s="199"/>
      <c r="H86" s="199"/>
      <c r="I86" s="199"/>
      <c r="J86" s="199"/>
      <c r="K86" s="230"/>
      <c r="L86" s="25"/>
      <c r="M86" s="25"/>
    </row>
    <row r="87" spans="2:48" x14ac:dyDescent="0.25">
      <c r="B87" s="14" t="s">
        <v>160</v>
      </c>
      <c r="C87" s="7" t="s">
        <v>161</v>
      </c>
      <c r="D87" s="291" t="s">
        <v>162</v>
      </c>
      <c r="E87" s="199"/>
      <c r="F87" s="199">
        <f>(F7-E7)/E7</f>
        <v>3.8784066823695763E-2</v>
      </c>
      <c r="G87" s="199">
        <f t="shared" ref="G87:K87" si="11">(G7-F7)/F7</f>
        <v>0.10058929195748449</v>
      </c>
      <c r="H87" s="199">
        <f t="shared" si="11"/>
        <v>0.12359678882834686</v>
      </c>
      <c r="I87" s="199">
        <f t="shared" si="11"/>
        <v>9.311389052455149E-2</v>
      </c>
      <c r="J87" s="199">
        <f t="shared" si="11"/>
        <v>8.2790253547181364E-2</v>
      </c>
      <c r="K87" s="230">
        <f t="shared" si="11"/>
        <v>3.8853151938614557E-2</v>
      </c>
      <c r="L87" s="184"/>
      <c r="M87" s="25">
        <f t="shared" ref="M87" si="12">AVERAGE(F87:K87)</f>
        <v>7.9621240603312424E-2</v>
      </c>
      <c r="N87" s="192">
        <f>M87*0.95</f>
        <v>7.5640178573146796E-2</v>
      </c>
      <c r="O87" s="192">
        <f t="shared" ref="O87:AV87" si="13">N87*0.95</f>
        <v>7.1858169644489447E-2</v>
      </c>
      <c r="P87" s="192">
        <f t="shared" si="13"/>
        <v>6.8265261162264973E-2</v>
      </c>
      <c r="Q87" s="192">
        <f t="shared" si="13"/>
        <v>6.4851998104151723E-2</v>
      </c>
      <c r="R87" s="192">
        <f t="shared" si="13"/>
        <v>6.1609398198944135E-2</v>
      </c>
      <c r="S87" s="192">
        <f t="shared" si="13"/>
        <v>5.8528928288996925E-2</v>
      </c>
      <c r="T87" s="192">
        <f t="shared" si="13"/>
        <v>5.5602481874547076E-2</v>
      </c>
      <c r="U87" s="192">
        <f t="shared" si="13"/>
        <v>5.2822357780819722E-2</v>
      </c>
      <c r="V87" s="192">
        <f t="shared" si="13"/>
        <v>5.0181239891778737E-2</v>
      </c>
      <c r="W87" s="192">
        <f t="shared" si="13"/>
        <v>4.7672177897189798E-2</v>
      </c>
      <c r="X87" s="192">
        <f t="shared" si="13"/>
        <v>4.5288569002330303E-2</v>
      </c>
      <c r="Y87" s="192">
        <f t="shared" si="13"/>
        <v>4.3024140552213784E-2</v>
      </c>
      <c r="Z87" s="192">
        <f t="shared" si="13"/>
        <v>4.087293352460309E-2</v>
      </c>
      <c r="AA87" s="192">
        <f t="shared" si="13"/>
        <v>3.8829286848372932E-2</v>
      </c>
      <c r="AB87" s="192">
        <f t="shared" si="13"/>
        <v>3.6887822505954286E-2</v>
      </c>
      <c r="AC87" s="192">
        <f t="shared" si="13"/>
        <v>3.5043431380656569E-2</v>
      </c>
      <c r="AD87" s="192">
        <f t="shared" si="13"/>
        <v>3.3291259811623737E-2</v>
      </c>
      <c r="AE87" s="192">
        <f t="shared" si="13"/>
        <v>3.1626696821042549E-2</v>
      </c>
      <c r="AF87" s="192">
        <f t="shared" si="13"/>
        <v>3.0045361979990422E-2</v>
      </c>
      <c r="AG87" s="192">
        <f t="shared" si="13"/>
        <v>2.85430938809909E-2</v>
      </c>
      <c r="AH87" s="192">
        <f t="shared" si="13"/>
        <v>2.7115939186941353E-2</v>
      </c>
      <c r="AI87" s="192">
        <f t="shared" si="13"/>
        <v>2.5760142227594283E-2</v>
      </c>
      <c r="AJ87" s="192">
        <f t="shared" si="13"/>
        <v>2.4472135116214568E-2</v>
      </c>
      <c r="AK87" s="192">
        <f t="shared" si="13"/>
        <v>2.324852836040384E-2</v>
      </c>
      <c r="AL87" s="192">
        <f t="shared" si="13"/>
        <v>2.2086101942383647E-2</v>
      </c>
      <c r="AM87" s="192">
        <f t="shared" si="13"/>
        <v>2.0981796845264463E-2</v>
      </c>
      <c r="AN87" s="192">
        <f t="shared" si="13"/>
        <v>1.9932707003001239E-2</v>
      </c>
      <c r="AO87" s="192">
        <f t="shared" si="13"/>
        <v>1.8936071652851175E-2</v>
      </c>
      <c r="AP87" s="192">
        <f t="shared" si="13"/>
        <v>1.7989268070208616E-2</v>
      </c>
      <c r="AQ87" s="192">
        <f t="shared" si="13"/>
        <v>1.7089804666698183E-2</v>
      </c>
      <c r="AR87" s="192">
        <f t="shared" si="13"/>
        <v>1.6235314433363273E-2</v>
      </c>
      <c r="AS87" s="192">
        <f t="shared" si="13"/>
        <v>1.5423548711695108E-2</v>
      </c>
      <c r="AT87" s="192">
        <f t="shared" si="13"/>
        <v>1.4652371276110352E-2</v>
      </c>
      <c r="AU87" s="192">
        <f t="shared" si="13"/>
        <v>1.3919752712304834E-2</v>
      </c>
      <c r="AV87" s="192">
        <f t="shared" si="13"/>
        <v>1.3223765076689591E-2</v>
      </c>
    </row>
    <row r="88" spans="2:48" x14ac:dyDescent="0.25">
      <c r="B88" s="14" t="s">
        <v>163</v>
      </c>
      <c r="C88" s="7" t="s">
        <v>164</v>
      </c>
      <c r="D88" s="291" t="s">
        <v>165</v>
      </c>
      <c r="E88" s="199"/>
      <c r="F88" s="199"/>
      <c r="G88" s="199"/>
      <c r="H88" s="199"/>
      <c r="I88" s="199"/>
      <c r="J88" s="199"/>
      <c r="K88" s="230"/>
      <c r="L88" s="25"/>
      <c r="M88" s="25"/>
    </row>
    <row r="89" spans="2:48" x14ac:dyDescent="0.25">
      <c r="B89" s="300" t="s">
        <v>152</v>
      </c>
      <c r="C89" s="8" t="s">
        <v>320</v>
      </c>
      <c r="D89" s="290" t="s">
        <v>321</v>
      </c>
      <c r="E89" s="292"/>
      <c r="F89" s="292"/>
      <c r="G89" s="292"/>
      <c r="H89" s="292"/>
      <c r="I89" s="292"/>
      <c r="J89" s="292"/>
      <c r="K89" s="232"/>
      <c r="L89" s="25"/>
      <c r="M89" s="25"/>
    </row>
    <row r="90" spans="2:48" x14ac:dyDescent="0.25">
      <c r="B90" s="14" t="s">
        <v>322</v>
      </c>
      <c r="C90" s="7" t="s">
        <v>323</v>
      </c>
      <c r="D90" s="291" t="s">
        <v>324</v>
      </c>
      <c r="E90" s="199"/>
      <c r="F90" s="199"/>
      <c r="G90" s="199"/>
      <c r="H90" s="199"/>
      <c r="I90" s="199"/>
      <c r="J90" s="199"/>
      <c r="K90" s="230"/>
      <c r="L90" s="25"/>
      <c r="M90" s="25"/>
    </row>
    <row r="91" spans="2:48" x14ac:dyDescent="0.25">
      <c r="B91" s="14" t="s">
        <v>325</v>
      </c>
      <c r="C91" s="7" t="s">
        <v>326</v>
      </c>
      <c r="D91" s="291" t="s">
        <v>327</v>
      </c>
      <c r="E91" s="199"/>
      <c r="F91" s="199"/>
      <c r="G91" s="199"/>
      <c r="H91" s="199"/>
      <c r="I91" s="199"/>
      <c r="J91" s="199"/>
      <c r="K91" s="230"/>
      <c r="L91" s="25"/>
      <c r="M91" s="25"/>
    </row>
    <row r="92" spans="2:48" x14ac:dyDescent="0.25">
      <c r="B92" s="14" t="s">
        <v>328</v>
      </c>
      <c r="C92" s="7" t="s">
        <v>329</v>
      </c>
      <c r="D92" s="291" t="s">
        <v>330</v>
      </c>
      <c r="E92" s="199"/>
      <c r="F92" s="199"/>
      <c r="G92" s="199"/>
      <c r="H92" s="199"/>
      <c r="I92" s="199"/>
      <c r="J92" s="199"/>
      <c r="K92" s="230"/>
      <c r="L92" s="25"/>
      <c r="M92" s="25"/>
    </row>
    <row r="93" spans="2:48" x14ac:dyDescent="0.25">
      <c r="B93" s="14" t="s">
        <v>331</v>
      </c>
      <c r="C93" s="7" t="s">
        <v>332</v>
      </c>
      <c r="D93" s="291" t="s">
        <v>333</v>
      </c>
      <c r="E93" s="199"/>
      <c r="F93" s="199"/>
      <c r="G93" s="199"/>
      <c r="H93" s="199"/>
      <c r="I93" s="199"/>
      <c r="J93" s="199"/>
      <c r="K93" s="230"/>
      <c r="L93" s="25"/>
      <c r="M93" s="25"/>
    </row>
    <row r="94" spans="2:48" x14ac:dyDescent="0.25">
      <c r="B94" s="300" t="s">
        <v>153</v>
      </c>
      <c r="C94" s="8" t="s">
        <v>166</v>
      </c>
      <c r="D94" s="290" t="s">
        <v>167</v>
      </c>
      <c r="E94" s="292"/>
      <c r="F94" s="292"/>
      <c r="G94" s="292"/>
      <c r="H94" s="292"/>
      <c r="I94" s="292"/>
      <c r="J94" s="292"/>
      <c r="K94" s="232"/>
      <c r="L94" s="25"/>
      <c r="M94" s="25"/>
    </row>
    <row r="95" spans="2:48" x14ac:dyDescent="0.25">
      <c r="B95" s="14" t="s">
        <v>168</v>
      </c>
      <c r="C95" s="7" t="s">
        <v>169</v>
      </c>
      <c r="D95" s="291" t="s">
        <v>170</v>
      </c>
      <c r="E95" s="199"/>
      <c r="F95" s="199"/>
      <c r="G95" s="199"/>
      <c r="H95" s="199"/>
      <c r="I95" s="199"/>
      <c r="J95" s="199"/>
      <c r="K95" s="230"/>
      <c r="L95" s="25"/>
      <c r="M95" s="25"/>
    </row>
    <row r="96" spans="2:48" x14ac:dyDescent="0.25">
      <c r="B96" s="14" t="s">
        <v>334</v>
      </c>
      <c r="C96" s="7" t="s">
        <v>335</v>
      </c>
      <c r="D96" s="291" t="s">
        <v>336</v>
      </c>
      <c r="E96" s="199"/>
      <c r="F96" s="199"/>
      <c r="G96" s="199"/>
      <c r="H96" s="199"/>
      <c r="I96" s="199"/>
      <c r="J96" s="199"/>
      <c r="K96" s="230"/>
      <c r="L96" s="25"/>
      <c r="M96" s="25"/>
    </row>
    <row r="97" spans="2:48" x14ac:dyDescent="0.25">
      <c r="B97" s="14" t="s">
        <v>337</v>
      </c>
      <c r="C97" s="7" t="s">
        <v>338</v>
      </c>
      <c r="D97" s="291" t="s">
        <v>339</v>
      </c>
      <c r="E97" s="199"/>
      <c r="F97" s="199"/>
      <c r="G97" s="199"/>
      <c r="H97" s="199"/>
      <c r="I97" s="199"/>
      <c r="J97" s="199"/>
      <c r="K97" s="230"/>
      <c r="L97" s="25"/>
      <c r="M97" s="25"/>
    </row>
    <row r="98" spans="2:48" x14ac:dyDescent="0.25">
      <c r="B98" s="14" t="s">
        <v>340</v>
      </c>
      <c r="C98" s="7" t="s">
        <v>341</v>
      </c>
      <c r="D98" s="291" t="s">
        <v>342</v>
      </c>
      <c r="E98" s="199"/>
      <c r="F98" s="199"/>
      <c r="G98" s="199"/>
      <c r="H98" s="199"/>
      <c r="I98" s="199"/>
      <c r="J98" s="199"/>
      <c r="K98" s="230"/>
      <c r="L98" s="25"/>
      <c r="M98" s="25"/>
    </row>
    <row r="99" spans="2:48" x14ac:dyDescent="0.25">
      <c r="B99" s="300" t="s">
        <v>317</v>
      </c>
      <c r="C99" s="8" t="s">
        <v>343</v>
      </c>
      <c r="D99" s="290" t="s">
        <v>344</v>
      </c>
      <c r="E99" s="292"/>
      <c r="F99" s="292"/>
      <c r="G99" s="292"/>
      <c r="H99" s="292"/>
      <c r="I99" s="292"/>
      <c r="J99" s="292"/>
      <c r="K99" s="232"/>
      <c r="L99" s="25"/>
      <c r="M99" s="25"/>
    </row>
    <row r="100" spans="2:48" x14ac:dyDescent="0.25">
      <c r="B100" s="14" t="s">
        <v>345</v>
      </c>
      <c r="C100" s="7" t="s">
        <v>346</v>
      </c>
      <c r="D100" s="291" t="s">
        <v>347</v>
      </c>
      <c r="E100" s="199"/>
      <c r="F100" s="199"/>
      <c r="G100" s="199"/>
      <c r="H100" s="199"/>
      <c r="I100" s="199"/>
      <c r="J100" s="199"/>
      <c r="K100" s="230"/>
      <c r="L100" s="25"/>
      <c r="M100" s="25"/>
    </row>
    <row r="101" spans="2:48" x14ac:dyDescent="0.25">
      <c r="B101" s="14" t="s">
        <v>348</v>
      </c>
      <c r="C101" s="7" t="s">
        <v>349</v>
      </c>
      <c r="D101" s="291" t="s">
        <v>350</v>
      </c>
      <c r="E101" s="199"/>
      <c r="F101" s="199"/>
      <c r="G101" s="199"/>
      <c r="H101" s="199"/>
      <c r="I101" s="199"/>
      <c r="J101" s="199"/>
      <c r="K101" s="230"/>
      <c r="L101" s="25"/>
      <c r="M101" s="25"/>
    </row>
    <row r="102" spans="2:48" x14ac:dyDescent="0.25">
      <c r="B102" s="14" t="s">
        <v>351</v>
      </c>
      <c r="C102" s="7" t="s">
        <v>352</v>
      </c>
      <c r="D102" s="291" t="s">
        <v>353</v>
      </c>
      <c r="E102" s="199"/>
      <c r="F102" s="199"/>
      <c r="G102" s="199"/>
      <c r="H102" s="199"/>
      <c r="I102" s="199"/>
      <c r="J102" s="199"/>
      <c r="K102" s="230"/>
      <c r="L102" s="25"/>
      <c r="M102" s="25"/>
    </row>
    <row r="103" spans="2:48" x14ac:dyDescent="0.25">
      <c r="B103" s="300" t="s">
        <v>155</v>
      </c>
      <c r="C103" s="8" t="s">
        <v>171</v>
      </c>
      <c r="D103" s="290" t="s">
        <v>172</v>
      </c>
      <c r="E103" s="292"/>
      <c r="F103" s="292">
        <f>(F23-E23)/E23</f>
        <v>-0.37473548899752668</v>
      </c>
      <c r="G103" s="292">
        <f t="shared" ref="G103:K103" si="14">(G23-F23)/F23</f>
        <v>205.7253564596044</v>
      </c>
      <c r="H103" s="292">
        <f t="shared" si="14"/>
        <v>-0.73530089675245258</v>
      </c>
      <c r="I103" s="292">
        <f t="shared" si="14"/>
        <v>3.1167523782780586</v>
      </c>
      <c r="J103" s="292">
        <f t="shared" si="14"/>
        <v>-0.95215951156921752</v>
      </c>
      <c r="K103" s="232">
        <f t="shared" si="14"/>
        <v>3.1654940294853784</v>
      </c>
      <c r="L103" s="184"/>
      <c r="M103" s="25">
        <f>AVERAGE(F103:K103)</f>
        <v>34.990901161674778</v>
      </c>
      <c r="N103" s="200">
        <f>L24</f>
        <v>6.8220531877109955E-2</v>
      </c>
      <c r="O103" s="192"/>
      <c r="P103" s="192"/>
      <c r="Q103" s="192"/>
      <c r="R103" s="192"/>
      <c r="S103" s="192"/>
      <c r="T103" s="192"/>
      <c r="U103" s="192"/>
      <c r="V103" s="192"/>
      <c r="W103" s="192"/>
      <c r="X103" s="192"/>
      <c r="Y103" s="192"/>
      <c r="Z103" s="192"/>
      <c r="AA103" s="192"/>
      <c r="AB103" s="192"/>
      <c r="AC103" s="192"/>
      <c r="AD103" s="192"/>
      <c r="AE103" s="192"/>
      <c r="AF103" s="192"/>
      <c r="AG103" s="192"/>
      <c r="AH103" s="192"/>
      <c r="AI103" s="192"/>
      <c r="AJ103" s="192"/>
      <c r="AK103" s="192"/>
      <c r="AL103" s="192"/>
      <c r="AM103" s="192"/>
      <c r="AN103" s="192"/>
      <c r="AO103" s="192"/>
      <c r="AP103" s="192"/>
      <c r="AQ103" s="192"/>
      <c r="AR103" s="192"/>
      <c r="AS103" s="192"/>
      <c r="AT103" s="192"/>
      <c r="AU103" s="192"/>
      <c r="AV103" s="192"/>
    </row>
    <row r="104" spans="2:48" x14ac:dyDescent="0.25">
      <c r="B104" s="14" t="s">
        <v>173</v>
      </c>
      <c r="C104" s="7" t="s">
        <v>174</v>
      </c>
      <c r="D104" s="291" t="s">
        <v>175</v>
      </c>
      <c r="E104" s="199"/>
      <c r="F104" s="199"/>
      <c r="G104" s="199"/>
      <c r="H104" s="199"/>
      <c r="I104" s="199"/>
      <c r="J104" s="199"/>
      <c r="K104" s="230"/>
      <c r="L104" s="184"/>
      <c r="M104" s="184"/>
      <c r="AC104"/>
    </row>
    <row r="105" spans="2:48" x14ac:dyDescent="0.25">
      <c r="B105" s="14" t="s">
        <v>176</v>
      </c>
      <c r="C105" s="7" t="s">
        <v>177</v>
      </c>
      <c r="D105" s="291" t="s">
        <v>178</v>
      </c>
      <c r="E105" s="199"/>
      <c r="F105" s="199"/>
      <c r="G105" s="199"/>
      <c r="H105" s="199"/>
      <c r="I105" s="199"/>
      <c r="J105" s="199"/>
      <c r="K105" s="230"/>
      <c r="L105" s="25"/>
      <c r="M105" s="25"/>
      <c r="AC105"/>
    </row>
    <row r="106" spans="2:48" x14ac:dyDescent="0.25">
      <c r="B106" s="14" t="s">
        <v>179</v>
      </c>
      <c r="C106" s="7" t="s">
        <v>104</v>
      </c>
      <c r="D106" s="291" t="s">
        <v>180</v>
      </c>
      <c r="E106" s="199"/>
      <c r="F106" s="199"/>
      <c r="G106" s="199"/>
      <c r="H106" s="199"/>
      <c r="I106" s="199"/>
      <c r="J106" s="199"/>
      <c r="K106" s="230"/>
      <c r="L106" s="25"/>
      <c r="M106" s="25"/>
      <c r="AC106"/>
    </row>
    <row r="107" spans="2:48" x14ac:dyDescent="0.25">
      <c r="B107" s="14" t="s">
        <v>354</v>
      </c>
      <c r="C107" s="7" t="s">
        <v>107</v>
      </c>
      <c r="D107" s="291" t="s">
        <v>355</v>
      </c>
      <c r="E107" s="199"/>
      <c r="F107" s="199"/>
      <c r="G107" s="199"/>
      <c r="H107" s="199"/>
      <c r="I107" s="199"/>
      <c r="J107" s="199"/>
      <c r="K107" s="230"/>
      <c r="L107" s="25"/>
      <c r="M107" s="25"/>
      <c r="AC107"/>
    </row>
    <row r="108" spans="2:48" x14ac:dyDescent="0.25">
      <c r="B108" s="14" t="s">
        <v>181</v>
      </c>
      <c r="C108" s="7" t="s">
        <v>182</v>
      </c>
      <c r="D108" s="291" t="s">
        <v>183</v>
      </c>
      <c r="E108" s="199"/>
      <c r="F108" s="199"/>
      <c r="G108" s="199"/>
      <c r="H108" s="199"/>
      <c r="I108" s="199"/>
      <c r="J108" s="199"/>
      <c r="K108" s="230"/>
      <c r="L108" s="25"/>
      <c r="M108" s="25"/>
      <c r="AC108"/>
    </row>
    <row r="109" spans="2:48" x14ac:dyDescent="0.25">
      <c r="B109" s="14" t="s">
        <v>184</v>
      </c>
      <c r="C109" s="7" t="s">
        <v>185</v>
      </c>
      <c r="D109" s="291" t="s">
        <v>186</v>
      </c>
      <c r="E109" s="199"/>
      <c r="F109" s="199">
        <f>(F29-E29)/E29</f>
        <v>-0.17092572748173671</v>
      </c>
      <c r="G109" s="199">
        <f t="shared" ref="G109:K109" si="15">(G29-F29)/F29</f>
        <v>205.65022543505773</v>
      </c>
      <c r="H109" s="199">
        <f t="shared" si="15"/>
        <v>-0.73772155141431872</v>
      </c>
      <c r="I109" s="199">
        <f t="shared" si="15"/>
        <v>3.1561590923169924</v>
      </c>
      <c r="J109" s="199">
        <f t="shared" si="15"/>
        <v>-0.98229712765029131</v>
      </c>
      <c r="K109" s="230">
        <f t="shared" si="15"/>
        <v>6.6036574162941832</v>
      </c>
      <c r="L109" s="184"/>
      <c r="M109" s="25">
        <f>AVERAGE(F109:K109)</f>
        <v>35.586516256187089</v>
      </c>
      <c r="AC109"/>
    </row>
    <row r="110" spans="2:48" x14ac:dyDescent="0.25">
      <c r="B110" s="300" t="s">
        <v>158</v>
      </c>
      <c r="C110" s="8" t="s">
        <v>187</v>
      </c>
      <c r="D110" s="290" t="s">
        <v>188</v>
      </c>
      <c r="E110" s="292"/>
      <c r="F110" s="292">
        <f t="shared" ref="F110:K115" si="16">(F30-E30)/E30</f>
        <v>-0.8405802404928584</v>
      </c>
      <c r="G110" s="292">
        <f t="shared" si="16"/>
        <v>10.681801951364285</v>
      </c>
      <c r="H110" s="292">
        <f t="shared" si="16"/>
        <v>-0.22217657118785913</v>
      </c>
      <c r="I110" s="292">
        <f t="shared" si="16"/>
        <v>-0.30879257917657565</v>
      </c>
      <c r="J110" s="292">
        <f t="shared" si="16"/>
        <v>3.0351619150238229</v>
      </c>
      <c r="K110" s="232">
        <f t="shared" si="16"/>
        <v>-7.4189734051820527E-2</v>
      </c>
      <c r="L110" s="184"/>
      <c r="M110" s="25">
        <f t="shared" ref="M110:M115" si="17">AVERAGE(F110:K110)</f>
        <v>2.0452041235798322</v>
      </c>
      <c r="N110" s="200">
        <f>L31</f>
        <v>3.2953881140353873E-3</v>
      </c>
      <c r="O110" s="192"/>
      <c r="P110" s="192"/>
      <c r="Q110" s="192"/>
      <c r="R110" s="192"/>
      <c r="S110" s="192"/>
      <c r="T110" s="192"/>
      <c r="U110" s="192"/>
      <c r="V110" s="192"/>
      <c r="W110" s="192"/>
      <c r="X110" s="192"/>
      <c r="Y110" s="192"/>
      <c r="Z110" s="192"/>
      <c r="AA110" s="192"/>
      <c r="AB110" s="192"/>
      <c r="AC110" s="192"/>
      <c r="AD110" s="192"/>
      <c r="AE110" s="192"/>
      <c r="AF110" s="192"/>
      <c r="AG110" s="192"/>
      <c r="AH110" s="192"/>
      <c r="AI110" s="192"/>
      <c r="AJ110" s="192"/>
      <c r="AK110" s="192"/>
      <c r="AL110" s="192"/>
      <c r="AM110" s="192"/>
      <c r="AN110" s="192"/>
      <c r="AO110" s="192"/>
      <c r="AP110" s="192"/>
      <c r="AQ110" s="192"/>
      <c r="AR110" s="192"/>
      <c r="AS110" s="192"/>
      <c r="AT110" s="192"/>
      <c r="AU110" s="192"/>
      <c r="AV110" s="192"/>
    </row>
    <row r="111" spans="2:48" x14ac:dyDescent="0.25">
      <c r="B111" s="300" t="s">
        <v>0</v>
      </c>
      <c r="C111" s="8" t="s">
        <v>189</v>
      </c>
      <c r="D111" s="290" t="s">
        <v>190</v>
      </c>
      <c r="E111" s="199"/>
      <c r="F111" s="199">
        <f t="shared" si="16"/>
        <v>-0.8405802404928584</v>
      </c>
      <c r="G111" s="199">
        <f t="shared" si="16"/>
        <v>10.681801951364285</v>
      </c>
      <c r="H111" s="199">
        <f t="shared" si="16"/>
        <v>-0.22217657118785913</v>
      </c>
      <c r="I111" s="199">
        <f t="shared" si="16"/>
        <v>-0.30879257917657565</v>
      </c>
      <c r="J111" s="199">
        <f t="shared" si="16"/>
        <v>3.0351619150238229</v>
      </c>
      <c r="K111" s="230">
        <f t="shared" si="16"/>
        <v>-7.4189734051820527E-2</v>
      </c>
      <c r="L111" s="184"/>
      <c r="M111" s="25">
        <f t="shared" si="17"/>
        <v>2.0452041235798322</v>
      </c>
      <c r="AC111"/>
    </row>
    <row r="112" spans="2:48" x14ac:dyDescent="0.25">
      <c r="B112" s="14" t="s">
        <v>191</v>
      </c>
      <c r="C112" s="7" t="s">
        <v>192</v>
      </c>
      <c r="D112" s="291" t="s">
        <v>193</v>
      </c>
      <c r="E112" s="199"/>
      <c r="F112" s="199"/>
      <c r="G112" s="199"/>
      <c r="H112" s="199"/>
      <c r="I112" s="199"/>
      <c r="J112" s="199"/>
      <c r="K112" s="230"/>
      <c r="L112" s="184"/>
      <c r="M112" s="25"/>
      <c r="AC112"/>
    </row>
    <row r="113" spans="2:29" x14ac:dyDescent="0.25">
      <c r="B113" s="14" t="s">
        <v>194</v>
      </c>
      <c r="C113" s="7" t="s">
        <v>195</v>
      </c>
      <c r="D113" s="291" t="s">
        <v>196</v>
      </c>
      <c r="E113" s="199"/>
      <c r="F113" s="199">
        <f t="shared" si="16"/>
        <v>-0.77656751561019732</v>
      </c>
      <c r="G113" s="199">
        <f t="shared" si="16"/>
        <v>-0.99280665240785326</v>
      </c>
      <c r="H113" s="199">
        <f t="shared" si="16"/>
        <v>1205.4666666666667</v>
      </c>
      <c r="I113" s="199">
        <f t="shared" si="16"/>
        <v>-0.30200134460591999</v>
      </c>
      <c r="J113" s="199">
        <f t="shared" si="16"/>
        <v>3.1973244787016348</v>
      </c>
      <c r="K113" s="230">
        <f t="shared" si="16"/>
        <v>-0.14067194441266007</v>
      </c>
      <c r="L113" s="184"/>
      <c r="M113" s="25">
        <f t="shared" si="17"/>
        <v>201.07532394805528</v>
      </c>
      <c r="AC113"/>
    </row>
    <row r="114" spans="2:29" x14ac:dyDescent="0.25">
      <c r="B114" s="14" t="s">
        <v>197</v>
      </c>
      <c r="C114" s="7" t="s">
        <v>198</v>
      </c>
      <c r="D114" s="291" t="s">
        <v>199</v>
      </c>
      <c r="E114" s="199"/>
      <c r="F114" s="199"/>
      <c r="G114" s="199"/>
      <c r="H114" s="199"/>
      <c r="I114" s="199"/>
      <c r="J114" s="199"/>
      <c r="K114" s="230"/>
      <c r="L114" s="184"/>
      <c r="M114" s="25"/>
      <c r="AC114"/>
    </row>
    <row r="115" spans="2:29" x14ac:dyDescent="0.25">
      <c r="B115" s="14" t="s">
        <v>200</v>
      </c>
      <c r="C115" s="7" t="s">
        <v>201</v>
      </c>
      <c r="D115" s="291" t="s">
        <v>202</v>
      </c>
      <c r="E115" s="199"/>
      <c r="F115" s="199">
        <f t="shared" si="16"/>
        <v>-0.98302798705122996</v>
      </c>
      <c r="G115" s="199">
        <f t="shared" si="16"/>
        <v>352.69633323967412</v>
      </c>
      <c r="H115" s="199">
        <f t="shared" si="16"/>
        <v>-0.9405296543422158</v>
      </c>
      <c r="I115" s="199">
        <f t="shared" si="16"/>
        <v>-0.39087805383045821</v>
      </c>
      <c r="J115" s="199">
        <f t="shared" si="16"/>
        <v>0.78911655378857393</v>
      </c>
      <c r="K115" s="230">
        <f t="shared" si="16"/>
        <v>2.0860765208615719</v>
      </c>
      <c r="L115" s="184"/>
      <c r="M115" s="25">
        <f t="shared" si="17"/>
        <v>58.876181769850056</v>
      </c>
      <c r="AC115"/>
    </row>
    <row r="116" spans="2:29" x14ac:dyDescent="0.25">
      <c r="B116" s="300" t="s">
        <v>0</v>
      </c>
      <c r="C116" s="8" t="s">
        <v>356</v>
      </c>
      <c r="D116" s="290" t="s">
        <v>357</v>
      </c>
      <c r="E116" s="292"/>
      <c r="F116" s="292"/>
      <c r="G116" s="292"/>
      <c r="H116" s="292"/>
      <c r="I116" s="292"/>
      <c r="J116" s="292"/>
      <c r="K116" s="232"/>
      <c r="L116" s="25"/>
      <c r="M116" s="25"/>
      <c r="AC116"/>
    </row>
    <row r="117" spans="2:29" x14ac:dyDescent="0.25">
      <c r="B117" s="14" t="s">
        <v>358</v>
      </c>
      <c r="C117" s="7" t="s">
        <v>359</v>
      </c>
      <c r="D117" s="291" t="s">
        <v>360</v>
      </c>
      <c r="E117" s="199"/>
      <c r="F117" s="199"/>
      <c r="G117" s="199"/>
      <c r="H117" s="199"/>
      <c r="I117" s="199"/>
      <c r="J117" s="199"/>
      <c r="K117" s="230"/>
      <c r="L117" s="25"/>
      <c r="M117" s="25"/>
      <c r="AC117"/>
    </row>
    <row r="118" spans="2:29" x14ac:dyDescent="0.25">
      <c r="B118" s="14" t="s">
        <v>361</v>
      </c>
      <c r="C118" s="7" t="s">
        <v>362</v>
      </c>
      <c r="D118" s="291" t="s">
        <v>363</v>
      </c>
      <c r="E118" s="199"/>
      <c r="F118" s="199"/>
      <c r="G118" s="199"/>
      <c r="H118" s="199"/>
      <c r="I118" s="199"/>
      <c r="J118" s="199"/>
      <c r="K118" s="230"/>
      <c r="L118" s="25"/>
      <c r="M118" s="25"/>
      <c r="AC118"/>
    </row>
    <row r="119" spans="2:29" x14ac:dyDescent="0.25">
      <c r="B119" s="14" t="s">
        <v>364</v>
      </c>
      <c r="C119" s="7" t="s">
        <v>269</v>
      </c>
      <c r="D119" s="291" t="s">
        <v>365</v>
      </c>
      <c r="E119" s="199"/>
      <c r="F119" s="199"/>
      <c r="G119" s="199"/>
      <c r="H119" s="199"/>
      <c r="I119" s="199"/>
      <c r="J119" s="199"/>
      <c r="K119" s="230"/>
      <c r="L119" s="25"/>
      <c r="M119" s="25"/>
      <c r="AC119"/>
    </row>
    <row r="120" spans="2:29" x14ac:dyDescent="0.25">
      <c r="B120" s="300" t="s">
        <v>159</v>
      </c>
      <c r="C120" s="8" t="s">
        <v>203</v>
      </c>
      <c r="D120" s="290" t="s">
        <v>204</v>
      </c>
      <c r="E120" s="292"/>
      <c r="F120" s="292"/>
      <c r="G120" s="292"/>
      <c r="H120" s="292"/>
      <c r="I120" s="292"/>
      <c r="J120" s="292"/>
      <c r="K120" s="232"/>
      <c r="L120" s="25"/>
      <c r="M120" s="25"/>
      <c r="N120" s="236">
        <f>L41</f>
        <v>1.0049148069363129E-7</v>
      </c>
      <c r="AC120"/>
    </row>
    <row r="121" spans="2:29" x14ac:dyDescent="0.25">
      <c r="B121" s="14" t="s">
        <v>366</v>
      </c>
      <c r="C121" s="7" t="s">
        <v>367</v>
      </c>
      <c r="D121" s="291" t="s">
        <v>368</v>
      </c>
      <c r="E121" s="199"/>
      <c r="F121" s="199"/>
      <c r="G121" s="199"/>
      <c r="H121" s="199"/>
      <c r="I121" s="199"/>
      <c r="J121" s="199"/>
      <c r="K121" s="230"/>
      <c r="L121" s="25"/>
      <c r="M121" s="25"/>
      <c r="AC121"/>
    </row>
    <row r="122" spans="2:29" x14ac:dyDescent="0.25">
      <c r="B122" s="14" t="s">
        <v>369</v>
      </c>
      <c r="C122" s="7" t="s">
        <v>275</v>
      </c>
      <c r="D122" s="291" t="s">
        <v>370</v>
      </c>
      <c r="E122" s="199"/>
      <c r="F122" s="199"/>
      <c r="G122" s="199"/>
      <c r="H122" s="199"/>
      <c r="I122" s="199"/>
      <c r="J122" s="199"/>
      <c r="K122" s="230"/>
      <c r="L122" s="25"/>
      <c r="M122" s="25"/>
      <c r="AC122"/>
    </row>
    <row r="123" spans="2:29" x14ac:dyDescent="0.25">
      <c r="B123" s="14" t="s">
        <v>205</v>
      </c>
      <c r="C123" s="7" t="s">
        <v>206</v>
      </c>
      <c r="D123" s="291" t="s">
        <v>207</v>
      </c>
      <c r="E123" s="199"/>
      <c r="F123" s="199"/>
      <c r="G123" s="199"/>
      <c r="H123" s="199"/>
      <c r="I123" s="199"/>
      <c r="J123" s="199"/>
      <c r="K123" s="230"/>
      <c r="L123" s="25"/>
      <c r="M123" s="25"/>
      <c r="AC123"/>
    </row>
    <row r="124" spans="2:29" x14ac:dyDescent="0.25">
      <c r="B124" s="14" t="s">
        <v>371</v>
      </c>
      <c r="C124" s="7" t="s">
        <v>372</v>
      </c>
      <c r="D124" s="291" t="s">
        <v>373</v>
      </c>
      <c r="E124" s="199"/>
      <c r="F124" s="199"/>
      <c r="G124" s="199"/>
      <c r="H124" s="199"/>
      <c r="I124" s="199"/>
      <c r="J124" s="199"/>
      <c r="K124" s="230"/>
      <c r="L124" s="25"/>
      <c r="M124" s="25"/>
      <c r="AC124"/>
    </row>
    <row r="125" spans="2:29" x14ac:dyDescent="0.25">
      <c r="B125" s="14" t="s">
        <v>374</v>
      </c>
      <c r="C125" s="7" t="s">
        <v>375</v>
      </c>
      <c r="D125" s="291" t="s">
        <v>376</v>
      </c>
      <c r="E125" s="199"/>
      <c r="F125" s="199"/>
      <c r="G125" s="199"/>
      <c r="H125" s="199"/>
      <c r="I125" s="199"/>
      <c r="J125" s="199"/>
      <c r="K125" s="230"/>
      <c r="L125" s="25"/>
      <c r="M125" s="25"/>
      <c r="AC125"/>
    </row>
    <row r="126" spans="2:29" x14ac:dyDescent="0.25">
      <c r="B126" s="14" t="s">
        <v>377</v>
      </c>
      <c r="C126" s="7" t="s">
        <v>378</v>
      </c>
      <c r="D126" s="291" t="s">
        <v>379</v>
      </c>
      <c r="E126" s="199"/>
      <c r="F126" s="199"/>
      <c r="G126" s="199"/>
      <c r="H126" s="199"/>
      <c r="I126" s="199"/>
      <c r="J126" s="199"/>
      <c r="K126" s="230"/>
      <c r="L126" s="25"/>
      <c r="M126" s="25"/>
      <c r="AC126"/>
    </row>
    <row r="127" spans="2:29" x14ac:dyDescent="0.25">
      <c r="B127" s="14" t="s">
        <v>380</v>
      </c>
      <c r="C127" s="7" t="s">
        <v>381</v>
      </c>
      <c r="D127" s="291" t="s">
        <v>382</v>
      </c>
      <c r="E127" s="199"/>
      <c r="F127" s="199"/>
      <c r="G127" s="199"/>
      <c r="H127" s="199"/>
      <c r="I127" s="199"/>
      <c r="J127" s="199"/>
      <c r="K127" s="230"/>
      <c r="L127" s="25"/>
      <c r="M127" s="25"/>
      <c r="AC127"/>
    </row>
    <row r="128" spans="2:29" x14ac:dyDescent="0.25">
      <c r="B128" s="14" t="s">
        <v>383</v>
      </c>
      <c r="C128" s="7" t="s">
        <v>384</v>
      </c>
      <c r="D128" s="291" t="s">
        <v>385</v>
      </c>
      <c r="E128" s="199"/>
      <c r="F128" s="199"/>
      <c r="G128" s="199"/>
      <c r="H128" s="199"/>
      <c r="I128" s="199"/>
      <c r="J128" s="199"/>
      <c r="K128" s="230"/>
      <c r="L128" s="25"/>
      <c r="M128" s="25"/>
      <c r="AC128"/>
    </row>
    <row r="129" spans="2:48" x14ac:dyDescent="0.25">
      <c r="B129" s="300" t="s">
        <v>162</v>
      </c>
      <c r="C129" s="8" t="s">
        <v>386</v>
      </c>
      <c r="D129" s="290" t="s">
        <v>387</v>
      </c>
      <c r="E129" s="292"/>
      <c r="F129" s="292"/>
      <c r="G129" s="292"/>
      <c r="H129" s="292"/>
      <c r="I129" s="292"/>
      <c r="J129" s="292"/>
      <c r="K129" s="232"/>
      <c r="L129" s="25"/>
      <c r="M129" s="25"/>
      <c r="AC129"/>
    </row>
    <row r="130" spans="2:48" x14ac:dyDescent="0.25">
      <c r="B130" s="14" t="s">
        <v>388</v>
      </c>
      <c r="C130" s="7" t="s">
        <v>389</v>
      </c>
      <c r="D130" s="291" t="s">
        <v>390</v>
      </c>
      <c r="E130" s="199"/>
      <c r="F130" s="199"/>
      <c r="G130" s="199"/>
      <c r="H130" s="199"/>
      <c r="I130" s="199"/>
      <c r="J130" s="199"/>
      <c r="K130" s="230"/>
      <c r="L130" s="25"/>
      <c r="M130" s="25"/>
      <c r="AC130"/>
    </row>
    <row r="131" spans="2:48" x14ac:dyDescent="0.25">
      <c r="B131" s="14" t="s">
        <v>391</v>
      </c>
      <c r="C131" s="7" t="s">
        <v>392</v>
      </c>
      <c r="D131" s="291" t="s">
        <v>393</v>
      </c>
      <c r="E131" s="199"/>
      <c r="F131" s="199"/>
      <c r="G131" s="199"/>
      <c r="H131" s="199"/>
      <c r="I131" s="199"/>
      <c r="J131" s="199"/>
      <c r="K131" s="230"/>
      <c r="L131" s="25"/>
      <c r="M131" s="25"/>
      <c r="AC131"/>
    </row>
    <row r="132" spans="2:48" x14ac:dyDescent="0.25">
      <c r="B132" s="14" t="s">
        <v>394</v>
      </c>
      <c r="C132" s="7" t="s">
        <v>395</v>
      </c>
      <c r="D132" s="291" t="s">
        <v>396</v>
      </c>
      <c r="E132" s="199"/>
      <c r="F132" s="199"/>
      <c r="G132" s="199"/>
      <c r="H132" s="199"/>
      <c r="I132" s="199"/>
      <c r="J132" s="199"/>
      <c r="K132" s="230"/>
      <c r="L132" s="25"/>
      <c r="M132" s="25"/>
      <c r="AC132"/>
    </row>
    <row r="133" spans="2:48" x14ac:dyDescent="0.25">
      <c r="B133" s="14" t="s">
        <v>397</v>
      </c>
      <c r="C133" s="7" t="s">
        <v>398</v>
      </c>
      <c r="D133" s="291" t="s">
        <v>399</v>
      </c>
      <c r="E133" s="199"/>
      <c r="F133" s="199"/>
      <c r="G133" s="199"/>
      <c r="H133" s="199"/>
      <c r="I133" s="199"/>
      <c r="J133" s="199"/>
      <c r="K133" s="230"/>
      <c r="L133" s="25"/>
      <c r="M133" s="25"/>
      <c r="AC133"/>
    </row>
    <row r="134" spans="2:48" x14ac:dyDescent="0.25">
      <c r="B134" s="300" t="s">
        <v>165</v>
      </c>
      <c r="C134" s="8" t="s">
        <v>208</v>
      </c>
      <c r="D134" s="290" t="s">
        <v>209</v>
      </c>
      <c r="E134" s="292"/>
      <c r="F134" s="292">
        <f>(F54-E54)/E54</f>
        <v>-0.31110197539012774</v>
      </c>
      <c r="G134" s="292">
        <f t="shared" ref="G134:K134" si="18">(G54-F54)/F54</f>
        <v>3.0807722176368853E-2</v>
      </c>
      <c r="H134" s="292">
        <f t="shared" si="18"/>
        <v>8.0245108591880908E-3</v>
      </c>
      <c r="I134" s="292">
        <f t="shared" si="18"/>
        <v>1.3866339713143403</v>
      </c>
      <c r="J134" s="292">
        <f t="shared" si="18"/>
        <v>4.0066654565982196</v>
      </c>
      <c r="K134" s="232">
        <f t="shared" si="18"/>
        <v>9.8699584972454027E-2</v>
      </c>
      <c r="L134" s="184"/>
      <c r="M134" s="25">
        <f t="shared" ref="M134:M138" si="19">AVERAGE(F134:K134)</f>
        <v>0.86995487842174057</v>
      </c>
      <c r="N134" s="200">
        <f>L55</f>
        <v>0.18867806811229293</v>
      </c>
      <c r="O134" s="192"/>
      <c r="P134" s="192"/>
      <c r="Q134" s="192"/>
      <c r="R134" s="192"/>
      <c r="S134" s="192"/>
      <c r="T134" s="192"/>
      <c r="U134" s="192"/>
      <c r="V134" s="192"/>
      <c r="W134" s="192"/>
      <c r="X134" s="192"/>
      <c r="Y134" s="192"/>
      <c r="Z134" s="192"/>
      <c r="AA134" s="192"/>
      <c r="AB134" s="192"/>
      <c r="AC134" s="192"/>
      <c r="AD134" s="192"/>
      <c r="AE134" s="192"/>
      <c r="AF134" s="192"/>
      <c r="AG134" s="192"/>
      <c r="AH134" s="192"/>
      <c r="AI134" s="192"/>
      <c r="AJ134" s="192"/>
      <c r="AK134" s="192"/>
      <c r="AL134" s="192"/>
      <c r="AM134" s="192"/>
      <c r="AN134" s="192"/>
      <c r="AO134" s="192"/>
      <c r="AP134" s="192"/>
      <c r="AQ134" s="192"/>
      <c r="AR134" s="192"/>
      <c r="AS134" s="192"/>
      <c r="AT134" s="192"/>
      <c r="AU134" s="192"/>
      <c r="AV134" s="192"/>
    </row>
    <row r="135" spans="2:48" x14ac:dyDescent="0.25">
      <c r="B135" s="14" t="s">
        <v>210</v>
      </c>
      <c r="C135" s="7" t="s">
        <v>211</v>
      </c>
      <c r="D135" s="291" t="s">
        <v>212</v>
      </c>
      <c r="E135" s="199"/>
      <c r="F135" s="199"/>
      <c r="G135" s="199">
        <f t="shared" ref="F135:K138" si="20">(G55-F55)/F55</f>
        <v>13.109595715551258</v>
      </c>
      <c r="H135" s="199">
        <f t="shared" si="20"/>
        <v>4.4108682791011473</v>
      </c>
      <c r="I135" s="199">
        <f t="shared" si="20"/>
        <v>3.3019391591301872</v>
      </c>
      <c r="J135" s="199">
        <f t="shared" si="20"/>
        <v>6.8576747702523688</v>
      </c>
      <c r="K135" s="230">
        <f t="shared" si="20"/>
        <v>0.24143230919906836</v>
      </c>
      <c r="L135" s="184"/>
      <c r="M135" s="25">
        <f t="shared" si="19"/>
        <v>5.5843020466468065</v>
      </c>
      <c r="AC135"/>
    </row>
    <row r="136" spans="2:48" x14ac:dyDescent="0.25">
      <c r="B136" s="14" t="s">
        <v>213</v>
      </c>
      <c r="C136" s="7" t="s">
        <v>214</v>
      </c>
      <c r="D136" s="291" t="s">
        <v>215</v>
      </c>
      <c r="E136" s="199"/>
      <c r="F136" s="199">
        <f t="shared" si="20"/>
        <v>-0.30878569476332873</v>
      </c>
      <c r="G136" s="199">
        <f t="shared" si="20"/>
        <v>-0.49272307129226001</v>
      </c>
      <c r="H136" s="199">
        <f t="shared" si="20"/>
        <v>0.5460521315767296</v>
      </c>
      <c r="I136" s="199">
        <f t="shared" si="20"/>
        <v>0.74931429977436426</v>
      </c>
      <c r="J136" s="199">
        <f t="shared" si="20"/>
        <v>0.53633997353000507</v>
      </c>
      <c r="K136" s="230">
        <f t="shared" si="20"/>
        <v>8.7973601003486987E-2</v>
      </c>
      <c r="L136" s="184"/>
      <c r="M136" s="25">
        <f t="shared" si="19"/>
        <v>0.18636187330483286</v>
      </c>
      <c r="AC136"/>
    </row>
    <row r="137" spans="2:48" x14ac:dyDescent="0.25">
      <c r="B137" s="14" t="s">
        <v>216</v>
      </c>
      <c r="C137" s="7" t="s">
        <v>217</v>
      </c>
      <c r="D137" s="291" t="s">
        <v>218</v>
      </c>
      <c r="E137" s="199"/>
      <c r="F137" s="199">
        <f t="shared" si="20"/>
        <v>0.16412644768878029</v>
      </c>
      <c r="G137" s="199">
        <f t="shared" si="20"/>
        <v>7.1260564565504989</v>
      </c>
      <c r="H137" s="199">
        <f t="shared" si="20"/>
        <v>-1</v>
      </c>
      <c r="I137" s="199"/>
      <c r="J137" s="199">
        <f t="shared" si="20"/>
        <v>16.528619614779512</v>
      </c>
      <c r="K137" s="230">
        <f t="shared" si="20"/>
        <v>-0.34618922596255364</v>
      </c>
      <c r="L137" s="184"/>
      <c r="M137" s="25">
        <f t="shared" si="19"/>
        <v>4.4945226586112472</v>
      </c>
      <c r="AC137"/>
    </row>
    <row r="138" spans="2:48" x14ac:dyDescent="0.25">
      <c r="B138" s="14" t="s">
        <v>219</v>
      </c>
      <c r="C138" s="7" t="s">
        <v>220</v>
      </c>
      <c r="D138" s="291" t="s">
        <v>221</v>
      </c>
      <c r="E138" s="199"/>
      <c r="F138" s="199">
        <f t="shared" si="20"/>
        <v>-0.22079531373211672</v>
      </c>
      <c r="G138" s="199">
        <f t="shared" si="20"/>
        <v>-4.3371403787620245E-5</v>
      </c>
      <c r="H138" s="199">
        <f t="shared" si="20"/>
        <v>7.2710492961479703E-2</v>
      </c>
      <c r="I138" s="199">
        <f t="shared" si="20"/>
        <v>0.74560231099090912</v>
      </c>
      <c r="J138" s="199">
        <f t="shared" si="20"/>
        <v>0</v>
      </c>
      <c r="K138" s="230">
        <f t="shared" si="20"/>
        <v>-0.19698186338472939</v>
      </c>
      <c r="L138" s="184"/>
      <c r="M138" s="25">
        <f t="shared" si="19"/>
        <v>6.6748709238625845E-2</v>
      </c>
      <c r="AC138"/>
    </row>
    <row r="139" spans="2:48" x14ac:dyDescent="0.25">
      <c r="B139" s="14" t="s">
        <v>400</v>
      </c>
      <c r="C139" s="7" t="s">
        <v>401</v>
      </c>
      <c r="D139" s="291" t="s">
        <v>402</v>
      </c>
      <c r="E139" s="199"/>
      <c r="F139" s="199"/>
      <c r="G139" s="199"/>
      <c r="H139" s="199"/>
      <c r="I139" s="199"/>
      <c r="J139" s="199"/>
      <c r="K139" s="230"/>
      <c r="L139" s="25"/>
      <c r="M139" s="25"/>
      <c r="AC139"/>
    </row>
    <row r="140" spans="2:48" x14ac:dyDescent="0.25">
      <c r="B140" s="14" t="s">
        <v>403</v>
      </c>
      <c r="C140" s="7" t="s">
        <v>404</v>
      </c>
      <c r="D140" s="291" t="s">
        <v>405</v>
      </c>
      <c r="E140" s="199"/>
      <c r="F140" s="199"/>
      <c r="G140" s="199"/>
      <c r="H140" s="199"/>
      <c r="I140" s="199"/>
      <c r="J140" s="199"/>
      <c r="K140" s="230"/>
      <c r="L140" s="25"/>
      <c r="M140" s="25"/>
    </row>
    <row r="141" spans="2:48" x14ac:dyDescent="0.25">
      <c r="B141" s="14" t="s">
        <v>222</v>
      </c>
      <c r="C141" s="7" t="s">
        <v>223</v>
      </c>
      <c r="D141" s="291" t="s">
        <v>224</v>
      </c>
      <c r="E141" s="199"/>
      <c r="F141" s="199">
        <f>(F61-E61)/E61</f>
        <v>-0.77939889596594969</v>
      </c>
      <c r="G141" s="199">
        <f t="shared" ref="G141:K141" si="21">(G61-F61)/F61</f>
        <v>1.5807186158455673</v>
      </c>
      <c r="H141" s="199">
        <f t="shared" si="21"/>
        <v>-1.4172134584605655E-2</v>
      </c>
      <c r="I141" s="199">
        <f t="shared" si="21"/>
        <v>-0.20772907673409793</v>
      </c>
      <c r="J141" s="199">
        <f t="shared" si="21"/>
        <v>0.2468011736226185</v>
      </c>
      <c r="K141" s="230">
        <f t="shared" si="21"/>
        <v>-1.6150951653521959E-2</v>
      </c>
      <c r="L141" s="184"/>
      <c r="M141" s="25">
        <f t="shared" ref="M141:M142" si="22">AVERAGE(F141:K141)</f>
        <v>0.13501145508833509</v>
      </c>
    </row>
    <row r="142" spans="2:48" x14ac:dyDescent="0.25">
      <c r="B142" s="14" t="s">
        <v>225</v>
      </c>
      <c r="C142" s="7" t="s">
        <v>226</v>
      </c>
      <c r="D142" s="291" t="s">
        <v>227</v>
      </c>
      <c r="E142" s="199"/>
      <c r="F142" s="199">
        <f>(F62-E62)/E62</f>
        <v>5.3420776170821249E-2</v>
      </c>
      <c r="G142" s="199">
        <f t="shared" ref="G142:K142" si="23">(G62-F62)/F62</f>
        <v>0.24851722365907225</v>
      </c>
      <c r="H142" s="199">
        <f t="shared" si="23"/>
        <v>9.8947346450178539E-2</v>
      </c>
      <c r="I142" s="199">
        <f t="shared" si="23"/>
        <v>0.23302203910537855</v>
      </c>
      <c r="J142" s="199">
        <f t="shared" si="23"/>
        <v>-1.676203237590052E-3</v>
      </c>
      <c r="K142" s="230">
        <f t="shared" si="23"/>
        <v>-8.9935067247177577E-2</v>
      </c>
      <c r="L142" s="184"/>
      <c r="M142" s="25">
        <f t="shared" si="22"/>
        <v>9.0382685816780495E-2</v>
      </c>
    </row>
    <row r="143" spans="2:48" x14ac:dyDescent="0.25">
      <c r="B143" s="14" t="s">
        <v>406</v>
      </c>
      <c r="C143" s="7" t="s">
        <v>407</v>
      </c>
      <c r="D143" s="291" t="s">
        <v>408</v>
      </c>
      <c r="E143" s="199"/>
      <c r="F143" s="199"/>
      <c r="G143" s="199"/>
      <c r="H143" s="199"/>
      <c r="I143" s="199"/>
      <c r="J143" s="199"/>
      <c r="K143" s="230"/>
      <c r="L143" s="25"/>
      <c r="M143" s="25"/>
    </row>
    <row r="144" spans="2:48" x14ac:dyDescent="0.25">
      <c r="B144" s="300" t="s">
        <v>321</v>
      </c>
      <c r="C144" s="8" t="s">
        <v>409</v>
      </c>
      <c r="D144" s="290" t="s">
        <v>410</v>
      </c>
      <c r="E144" s="292"/>
      <c r="F144" s="292"/>
      <c r="G144" s="292"/>
      <c r="H144" s="292"/>
      <c r="I144" s="292"/>
      <c r="J144" s="292"/>
      <c r="K144" s="232"/>
      <c r="L144" s="25"/>
      <c r="M144" s="25"/>
    </row>
    <row r="145" spans="2:13" x14ac:dyDescent="0.25">
      <c r="B145" s="14" t="s">
        <v>411</v>
      </c>
      <c r="C145" s="7" t="s">
        <v>412</v>
      </c>
      <c r="D145" s="291" t="s">
        <v>413</v>
      </c>
      <c r="E145" s="199"/>
      <c r="F145" s="199"/>
      <c r="G145" s="199"/>
      <c r="H145" s="199"/>
      <c r="I145" s="199"/>
      <c r="J145" s="199"/>
      <c r="K145" s="230"/>
      <c r="L145" s="25"/>
      <c r="M145" s="25"/>
    </row>
    <row r="146" spans="2:13" x14ac:dyDescent="0.25">
      <c r="B146" s="14" t="s">
        <v>414</v>
      </c>
      <c r="C146" s="7" t="s">
        <v>415</v>
      </c>
      <c r="D146" s="291" t="s">
        <v>416</v>
      </c>
      <c r="E146" s="199"/>
      <c r="F146" s="199"/>
      <c r="G146" s="199"/>
      <c r="H146" s="199"/>
      <c r="I146" s="199"/>
      <c r="J146" s="199"/>
      <c r="K146" s="230"/>
      <c r="L146" s="25"/>
      <c r="M146" s="25"/>
    </row>
    <row r="147" spans="2:13" x14ac:dyDescent="0.25">
      <c r="B147" s="14" t="s">
        <v>417</v>
      </c>
      <c r="C147" s="7" t="s">
        <v>418</v>
      </c>
      <c r="D147" s="291" t="s">
        <v>419</v>
      </c>
      <c r="E147" s="199"/>
      <c r="F147" s="199"/>
      <c r="G147" s="199"/>
      <c r="H147" s="199"/>
      <c r="I147" s="199"/>
      <c r="J147" s="199"/>
      <c r="K147" s="230"/>
      <c r="L147" s="25"/>
      <c r="M147" s="25"/>
    </row>
    <row r="148" spans="2:13" x14ac:dyDescent="0.25">
      <c r="B148" s="14" t="s">
        <v>420</v>
      </c>
      <c r="C148" s="7" t="s">
        <v>421</v>
      </c>
      <c r="D148" s="291" t="s">
        <v>422</v>
      </c>
      <c r="E148" s="199"/>
      <c r="F148" s="199"/>
      <c r="G148" s="199"/>
      <c r="H148" s="199"/>
      <c r="I148" s="199"/>
      <c r="J148" s="199"/>
      <c r="K148" s="230"/>
      <c r="L148" s="25"/>
      <c r="M148" s="25"/>
    </row>
    <row r="149" spans="2:13" x14ac:dyDescent="0.25">
      <c r="B149" s="14" t="s">
        <v>423</v>
      </c>
      <c r="C149" s="7" t="s">
        <v>424</v>
      </c>
      <c r="D149" s="291" t="s">
        <v>425</v>
      </c>
      <c r="E149" s="199"/>
      <c r="F149" s="199"/>
      <c r="G149" s="199"/>
      <c r="H149" s="199"/>
      <c r="I149" s="199"/>
      <c r="J149" s="199"/>
      <c r="K149" s="230"/>
      <c r="L149" s="25"/>
      <c r="M149" s="25"/>
    </row>
    <row r="150" spans="2:13" x14ac:dyDescent="0.25">
      <c r="B150" s="14" t="s">
        <v>426</v>
      </c>
      <c r="C150" s="7" t="s">
        <v>427</v>
      </c>
      <c r="D150" s="291" t="s">
        <v>428</v>
      </c>
      <c r="E150" s="199"/>
      <c r="F150" s="199"/>
      <c r="G150" s="199"/>
      <c r="H150" s="199"/>
      <c r="I150" s="199"/>
      <c r="J150" s="199"/>
      <c r="K150" s="230"/>
      <c r="L150" s="25"/>
      <c r="M150" s="25"/>
    </row>
    <row r="151" spans="2:13" x14ac:dyDescent="0.25">
      <c r="B151" s="14" t="s">
        <v>429</v>
      </c>
      <c r="C151" s="7" t="s">
        <v>430</v>
      </c>
      <c r="D151" s="291" t="s">
        <v>431</v>
      </c>
      <c r="E151" s="199"/>
      <c r="F151" s="199"/>
      <c r="G151" s="199"/>
      <c r="H151" s="199"/>
      <c r="I151" s="199"/>
      <c r="J151" s="199"/>
      <c r="K151" s="230"/>
      <c r="L151" s="25"/>
      <c r="M151" s="25"/>
    </row>
    <row r="152" spans="2:13" x14ac:dyDescent="0.25">
      <c r="B152" s="14" t="s">
        <v>432</v>
      </c>
      <c r="C152" s="7" t="s">
        <v>433</v>
      </c>
      <c r="D152" s="291" t="s">
        <v>434</v>
      </c>
      <c r="E152" s="199"/>
      <c r="F152" s="199"/>
      <c r="G152" s="199"/>
      <c r="H152" s="199"/>
      <c r="I152" s="199"/>
      <c r="J152" s="199"/>
      <c r="K152" s="230"/>
      <c r="L152" s="25"/>
      <c r="M152" s="25"/>
    </row>
    <row r="153" spans="2:13" x14ac:dyDescent="0.25">
      <c r="B153" s="14" t="s">
        <v>435</v>
      </c>
      <c r="C153" s="7" t="s">
        <v>436</v>
      </c>
      <c r="D153" s="291" t="s">
        <v>437</v>
      </c>
      <c r="E153" s="199"/>
      <c r="F153" s="199"/>
      <c r="G153" s="199"/>
      <c r="H153" s="199"/>
      <c r="I153" s="199"/>
      <c r="J153" s="199"/>
      <c r="K153" s="230"/>
      <c r="L153" s="25"/>
      <c r="M153" s="25"/>
    </row>
    <row r="154" spans="2:13" x14ac:dyDescent="0.25">
      <c r="B154" s="300" t="s">
        <v>0</v>
      </c>
      <c r="C154" s="8" t="s">
        <v>228</v>
      </c>
      <c r="D154" s="290" t="s">
        <v>229</v>
      </c>
      <c r="E154" s="293"/>
      <c r="F154" s="293">
        <f>(F74-E74)/E74</f>
        <v>1.8759166855961344E-2</v>
      </c>
      <c r="G154" s="293">
        <f t="shared" ref="G154:K154" si="24">(G74-F74)/F74</f>
        <v>0.32570562101752421</v>
      </c>
      <c r="H154" s="293">
        <f t="shared" si="24"/>
        <v>-2.6609929253146761E-2</v>
      </c>
      <c r="I154" s="293">
        <f t="shared" si="24"/>
        <v>0.26808080832428954</v>
      </c>
      <c r="J154" s="293">
        <f t="shared" si="24"/>
        <v>0.13416423203238631</v>
      </c>
      <c r="K154" s="301">
        <f t="shared" si="24"/>
        <v>7.198318788133759E-2</v>
      </c>
      <c r="L154" s="184"/>
      <c r="M154" s="25">
        <f t="shared" ref="M154:M158" si="25">AVERAGE(F154:K154)</f>
        <v>0.13201384780972539</v>
      </c>
    </row>
    <row r="155" spans="2:13" x14ac:dyDescent="0.25">
      <c r="B155" s="300" t="s">
        <v>0</v>
      </c>
      <c r="C155" s="8" t="s">
        <v>230</v>
      </c>
      <c r="D155" s="290" t="s">
        <v>231</v>
      </c>
      <c r="E155" s="292"/>
      <c r="F155" s="292">
        <f t="shared" ref="F155:K158" si="26">(F75-E75)/E75</f>
        <v>0.15207874763493881</v>
      </c>
      <c r="G155" s="292">
        <f t="shared" si="26"/>
        <v>-1.8301801125502193</v>
      </c>
      <c r="H155" s="292">
        <f t="shared" si="26"/>
        <v>-2.2895351319102168</v>
      </c>
      <c r="I155" s="292">
        <f t="shared" si="26"/>
        <v>-1.5828883895858399</v>
      </c>
      <c r="J155" s="292">
        <f t="shared" si="26"/>
        <v>-1.3401200522389285</v>
      </c>
      <c r="K155" s="232">
        <f t="shared" si="26"/>
        <v>3.9659007083844813</v>
      </c>
      <c r="L155" s="184"/>
      <c r="M155" s="25">
        <f t="shared" si="25"/>
        <v>-0.48745737171096409</v>
      </c>
    </row>
    <row r="156" spans="2:13" x14ac:dyDescent="0.25">
      <c r="B156" s="14" t="s">
        <v>232</v>
      </c>
      <c r="C156" s="7" t="s">
        <v>233</v>
      </c>
      <c r="D156" s="291" t="s">
        <v>234</v>
      </c>
      <c r="E156" s="199"/>
      <c r="F156" s="199">
        <f t="shared" si="26"/>
        <v>0.5239933294235456</v>
      </c>
      <c r="G156" s="199">
        <f t="shared" si="26"/>
        <v>-0.37735197064871523</v>
      </c>
      <c r="H156" s="199">
        <f t="shared" si="26"/>
        <v>-0.35488811107957829</v>
      </c>
      <c r="I156" s="199">
        <f t="shared" si="26"/>
        <v>0.36862874804685281</v>
      </c>
      <c r="J156" s="199">
        <f t="shared" si="26"/>
        <v>1.55</v>
      </c>
      <c r="K156" s="230">
        <f t="shared" si="26"/>
        <v>-0.50980392156862742</v>
      </c>
      <c r="L156" s="184"/>
      <c r="M156" s="25">
        <f t="shared" si="25"/>
        <v>0.20009634569557957</v>
      </c>
    </row>
    <row r="157" spans="2:13" x14ac:dyDescent="0.25">
      <c r="B157" s="14" t="s">
        <v>438</v>
      </c>
      <c r="C157" s="7" t="s">
        <v>439</v>
      </c>
      <c r="D157" s="291" t="s">
        <v>440</v>
      </c>
      <c r="E157" s="199"/>
      <c r="F157" s="199"/>
      <c r="G157" s="199"/>
      <c r="H157" s="199"/>
      <c r="I157" s="199"/>
      <c r="J157" s="199"/>
      <c r="K157" s="230"/>
      <c r="L157" s="184"/>
      <c r="M157" s="25"/>
    </row>
    <row r="158" spans="2:13" ht="15.75" thickBot="1" x14ac:dyDescent="0.3">
      <c r="B158" s="302" t="s">
        <v>0</v>
      </c>
      <c r="C158" s="303" t="s">
        <v>235</v>
      </c>
      <c r="D158" s="304" t="s">
        <v>236</v>
      </c>
      <c r="E158" s="305"/>
      <c r="F158" s="305">
        <f t="shared" si="26"/>
        <v>0.15270793228444446</v>
      </c>
      <c r="G158" s="305">
        <f t="shared" si="26"/>
        <v>-1.8269306394941049</v>
      </c>
      <c r="H158" s="305">
        <f t="shared" si="26"/>
        <v>-2.2927933036288035</v>
      </c>
      <c r="I158" s="305">
        <f t="shared" si="26"/>
        <v>-1.5812483642700361</v>
      </c>
      <c r="J158" s="305">
        <f t="shared" si="26"/>
        <v>-1.3458390243686174</v>
      </c>
      <c r="K158" s="306">
        <f t="shared" si="26"/>
        <v>3.9005982249187965</v>
      </c>
      <c r="L158" s="184"/>
      <c r="M158" s="25">
        <f t="shared" si="25"/>
        <v>-0.49891752909305348</v>
      </c>
    </row>
  </sheetData>
  <mergeCells count="6">
    <mergeCell ref="B82:B83"/>
    <mergeCell ref="C82:C83"/>
    <mergeCell ref="D82:D83"/>
    <mergeCell ref="B2:B3"/>
    <mergeCell ref="C2:C3"/>
    <mergeCell ref="D2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2"/>
  <sheetViews>
    <sheetView topLeftCell="B55" zoomScale="70" zoomScaleNormal="70" workbookViewId="0">
      <selection activeCell="J75" sqref="J75"/>
    </sheetView>
  </sheetViews>
  <sheetFormatPr defaultRowHeight="15" x14ac:dyDescent="0.25"/>
  <cols>
    <col min="3" max="3" width="44.85546875" customWidth="1"/>
    <col min="6" max="11" width="20.7109375" bestFit="1" customWidth="1"/>
    <col min="12" max="12" width="22.5703125" customWidth="1"/>
  </cols>
  <sheetData>
    <row r="2" spans="2:12" x14ac:dyDescent="0.25">
      <c r="B2" s="330" t="s">
        <v>26</v>
      </c>
      <c r="C2" s="330" t="s">
        <v>27</v>
      </c>
      <c r="D2" s="330" t="s">
        <v>28</v>
      </c>
      <c r="E2" s="18" t="s">
        <v>30</v>
      </c>
      <c r="F2" s="18">
        <v>2016</v>
      </c>
      <c r="G2" s="18" t="s">
        <v>237</v>
      </c>
      <c r="H2" s="18" t="s">
        <v>238</v>
      </c>
      <c r="I2" s="18" t="s">
        <v>239</v>
      </c>
      <c r="J2" s="18" t="s">
        <v>240</v>
      </c>
      <c r="K2" s="18" t="s">
        <v>241</v>
      </c>
      <c r="L2" s="18" t="s">
        <v>242</v>
      </c>
    </row>
    <row r="3" spans="2:12" x14ac:dyDescent="0.25">
      <c r="B3" s="326"/>
      <c r="C3" s="326"/>
      <c r="D3" s="326"/>
      <c r="E3" s="18" t="s">
        <v>32</v>
      </c>
      <c r="F3" s="18" t="s">
        <v>32</v>
      </c>
      <c r="G3" s="18" t="s">
        <v>32</v>
      </c>
      <c r="H3" s="18" t="s">
        <v>32</v>
      </c>
      <c r="I3" s="18" t="s">
        <v>32</v>
      </c>
      <c r="J3" s="18" t="s">
        <v>32</v>
      </c>
      <c r="K3" s="18" t="s">
        <v>32</v>
      </c>
      <c r="L3" s="18" t="s">
        <v>32</v>
      </c>
    </row>
    <row r="4" spans="2:12" x14ac:dyDescent="0.25">
      <c r="B4" s="18" t="s">
        <v>33</v>
      </c>
      <c r="C4" s="18" t="s">
        <v>34</v>
      </c>
      <c r="D4" s="18" t="s">
        <v>35</v>
      </c>
      <c r="E4" s="18"/>
      <c r="F4" s="18" t="s">
        <v>37</v>
      </c>
      <c r="G4" s="18" t="s">
        <v>37</v>
      </c>
      <c r="H4" s="18" t="s">
        <v>37</v>
      </c>
      <c r="I4" s="18" t="s">
        <v>37</v>
      </c>
      <c r="J4" s="18" t="s">
        <v>37</v>
      </c>
      <c r="K4" s="17" t="s">
        <v>37</v>
      </c>
      <c r="L4" s="18" t="s">
        <v>37</v>
      </c>
    </row>
    <row r="5" spans="2:12" x14ac:dyDescent="0.25">
      <c r="B5" s="26" t="s">
        <v>40</v>
      </c>
      <c r="C5" s="26" t="s">
        <v>41</v>
      </c>
      <c r="D5" s="27" t="s">
        <v>36</v>
      </c>
      <c r="E5" s="27"/>
      <c r="F5" s="10">
        <v>1299328.78</v>
      </c>
      <c r="G5" s="10">
        <v>2677812.9700000002</v>
      </c>
      <c r="H5" s="10">
        <v>4331352.5999999996</v>
      </c>
      <c r="I5" s="10">
        <v>5072325.3499999996</v>
      </c>
      <c r="J5" s="10">
        <v>4113975.14</v>
      </c>
      <c r="K5" s="10">
        <v>4554311.7699999996</v>
      </c>
      <c r="L5" s="10">
        <v>5616556</v>
      </c>
    </row>
    <row r="6" spans="2:12" x14ac:dyDescent="0.25">
      <c r="B6" s="7" t="s">
        <v>42</v>
      </c>
      <c r="C6" s="7" t="s">
        <v>43</v>
      </c>
      <c r="D6" s="9" t="s">
        <v>37</v>
      </c>
      <c r="E6" s="9"/>
      <c r="F6" s="10">
        <v>136423.09</v>
      </c>
      <c r="G6" s="10">
        <v>125958.67</v>
      </c>
      <c r="H6" s="10">
        <v>155766.32</v>
      </c>
      <c r="I6" s="10">
        <v>187264.36</v>
      </c>
      <c r="J6" s="10">
        <v>175696.48</v>
      </c>
      <c r="K6" s="10">
        <v>150160.42000000001</v>
      </c>
      <c r="L6" s="10">
        <v>194216.29</v>
      </c>
    </row>
    <row r="7" spans="2:12" x14ac:dyDescent="0.25">
      <c r="B7" s="7" t="s">
        <v>44</v>
      </c>
      <c r="C7" s="7" t="s">
        <v>45</v>
      </c>
      <c r="D7" s="9" t="s">
        <v>38</v>
      </c>
      <c r="E7" s="9"/>
      <c r="F7" s="10">
        <v>190299.19</v>
      </c>
      <c r="G7" s="10">
        <v>189968.93</v>
      </c>
      <c r="H7" s="10">
        <v>174659.8</v>
      </c>
      <c r="I7" s="10">
        <v>189796.93</v>
      </c>
      <c r="J7" s="10">
        <v>190069.46</v>
      </c>
      <c r="K7" s="10">
        <v>207829.13</v>
      </c>
      <c r="L7" s="10">
        <v>302470.05</v>
      </c>
    </row>
    <row r="8" spans="2:12" x14ac:dyDescent="0.25">
      <c r="B8" s="7" t="s">
        <v>258</v>
      </c>
      <c r="C8" s="7" t="s">
        <v>259</v>
      </c>
      <c r="D8" s="9" t="s">
        <v>39</v>
      </c>
      <c r="E8" s="9"/>
      <c r="F8" s="10"/>
      <c r="G8" s="10"/>
      <c r="H8" s="10"/>
      <c r="I8" s="10"/>
      <c r="J8" s="10"/>
      <c r="K8" s="10"/>
      <c r="L8" s="10"/>
    </row>
    <row r="9" spans="2:12" x14ac:dyDescent="0.25">
      <c r="B9" s="7" t="s">
        <v>46</v>
      </c>
      <c r="C9" s="7" t="s">
        <v>47</v>
      </c>
      <c r="D9" s="9" t="s">
        <v>48</v>
      </c>
      <c r="E9" s="9"/>
      <c r="F9" s="10">
        <v>972606.5</v>
      </c>
      <c r="G9" s="10">
        <v>2361885.37</v>
      </c>
      <c r="H9" s="10">
        <v>4000926.48</v>
      </c>
      <c r="I9" s="10">
        <v>4695264.0599999996</v>
      </c>
      <c r="J9" s="10">
        <v>3748209.2</v>
      </c>
      <c r="K9" s="10">
        <v>4196322.22</v>
      </c>
      <c r="L9" s="10">
        <v>5119869.66</v>
      </c>
    </row>
    <row r="10" spans="2:12" x14ac:dyDescent="0.25">
      <c r="B10" s="26" t="s">
        <v>49</v>
      </c>
      <c r="C10" s="26" t="s">
        <v>50</v>
      </c>
      <c r="D10" s="27" t="s">
        <v>51</v>
      </c>
      <c r="E10" s="27"/>
      <c r="F10" s="10">
        <v>85021.64</v>
      </c>
      <c r="G10" s="10">
        <v>72171.320000000007</v>
      </c>
      <c r="H10" s="10">
        <v>46761.68</v>
      </c>
      <c r="I10" s="10">
        <v>51332.99</v>
      </c>
      <c r="J10" s="10">
        <v>60321.4</v>
      </c>
      <c r="K10" s="10">
        <v>48250.16</v>
      </c>
      <c r="L10" s="10">
        <v>61169.52</v>
      </c>
    </row>
    <row r="11" spans="2:12" x14ac:dyDescent="0.25">
      <c r="B11" s="7" t="s">
        <v>52</v>
      </c>
      <c r="C11" s="7" t="s">
        <v>53</v>
      </c>
      <c r="D11" s="9" t="s">
        <v>54</v>
      </c>
      <c r="E11" s="9"/>
      <c r="F11" s="10">
        <v>50891.56</v>
      </c>
      <c r="G11" s="10">
        <v>38117.46</v>
      </c>
      <c r="H11" s="10">
        <v>12833.28</v>
      </c>
      <c r="I11" s="10">
        <v>21722.51</v>
      </c>
      <c r="J11" s="10">
        <v>20158.38</v>
      </c>
      <c r="K11" s="10">
        <v>17381.14</v>
      </c>
      <c r="L11" s="10">
        <v>26562.29</v>
      </c>
    </row>
    <row r="12" spans="2:12" x14ac:dyDescent="0.25">
      <c r="B12" s="7" t="s">
        <v>55</v>
      </c>
      <c r="C12" s="7" t="s">
        <v>56</v>
      </c>
      <c r="D12" s="9" t="s">
        <v>57</v>
      </c>
      <c r="E12" s="9"/>
      <c r="F12" s="10"/>
      <c r="G12" s="10"/>
      <c r="H12" s="10">
        <v>28.14</v>
      </c>
      <c r="I12" s="10">
        <v>9.3800000000000008</v>
      </c>
      <c r="J12" s="10">
        <v>5.0999999999999996</v>
      </c>
      <c r="K12" s="10"/>
      <c r="L12" s="10"/>
    </row>
    <row r="13" spans="2:12" x14ac:dyDescent="0.25">
      <c r="B13" s="7" t="s">
        <v>58</v>
      </c>
      <c r="C13" s="7" t="s">
        <v>59</v>
      </c>
      <c r="D13" s="9" t="s">
        <v>60</v>
      </c>
      <c r="E13" s="9"/>
      <c r="F13" s="10"/>
      <c r="G13" s="10"/>
      <c r="H13" s="10"/>
      <c r="I13" s="10"/>
      <c r="J13" s="10"/>
      <c r="K13" s="10"/>
      <c r="L13" s="10"/>
    </row>
    <row r="14" spans="2:12" x14ac:dyDescent="0.25">
      <c r="B14" s="7" t="s">
        <v>61</v>
      </c>
      <c r="C14" s="7" t="s">
        <v>62</v>
      </c>
      <c r="D14" s="9" t="s">
        <v>63</v>
      </c>
      <c r="E14" s="9"/>
      <c r="F14" s="10">
        <v>34130.080000000002</v>
      </c>
      <c r="G14" s="10">
        <v>34053.86</v>
      </c>
      <c r="H14" s="10">
        <v>33900.26</v>
      </c>
      <c r="I14" s="10">
        <v>29601.1</v>
      </c>
      <c r="J14" s="10">
        <v>40157.919999999998</v>
      </c>
      <c r="K14" s="10">
        <v>30869.02</v>
      </c>
      <c r="L14" s="10">
        <v>34607.230000000003</v>
      </c>
    </row>
    <row r="15" spans="2:12" x14ac:dyDescent="0.25">
      <c r="B15" s="26" t="s">
        <v>64</v>
      </c>
      <c r="C15" s="26" t="s">
        <v>65</v>
      </c>
      <c r="D15" s="27" t="s">
        <v>66</v>
      </c>
      <c r="E15" s="27"/>
      <c r="F15" s="10">
        <v>323137.02</v>
      </c>
      <c r="G15" s="10">
        <v>429212.33</v>
      </c>
      <c r="H15" s="10">
        <v>513517.78</v>
      </c>
      <c r="I15" s="10">
        <v>660315.80000000005</v>
      </c>
      <c r="J15" s="10">
        <v>698999.78</v>
      </c>
      <c r="K15" s="10">
        <v>760643.62</v>
      </c>
      <c r="L15" s="10">
        <v>836096.96</v>
      </c>
    </row>
    <row r="16" spans="2:12" x14ac:dyDescent="0.25">
      <c r="B16" s="7" t="s">
        <v>67</v>
      </c>
      <c r="C16" s="7" t="s">
        <v>68</v>
      </c>
      <c r="D16" s="9" t="s">
        <v>69</v>
      </c>
      <c r="E16" s="9"/>
      <c r="F16" s="10">
        <v>231472.52</v>
      </c>
      <c r="G16" s="10">
        <v>305189.71000000002</v>
      </c>
      <c r="H16" s="10">
        <v>373829.44</v>
      </c>
      <c r="I16" s="10">
        <v>474382.61</v>
      </c>
      <c r="J16" s="10">
        <v>502383.9</v>
      </c>
      <c r="K16" s="10">
        <v>549794.39</v>
      </c>
      <c r="L16" s="10">
        <v>596833.4</v>
      </c>
    </row>
    <row r="17" spans="2:12" x14ac:dyDescent="0.25">
      <c r="B17" s="7" t="s">
        <v>70</v>
      </c>
      <c r="C17" s="7" t="s">
        <v>71</v>
      </c>
      <c r="D17" s="9" t="s">
        <v>72</v>
      </c>
      <c r="E17" s="9"/>
      <c r="F17" s="10">
        <v>77278.259999999995</v>
      </c>
      <c r="G17" s="10">
        <v>103669.95</v>
      </c>
      <c r="H17" s="10">
        <v>126237.3</v>
      </c>
      <c r="I17" s="10">
        <v>163430.49</v>
      </c>
      <c r="J17" s="10">
        <v>171031.76</v>
      </c>
      <c r="K17" s="10">
        <v>188216.36</v>
      </c>
      <c r="L17" s="10">
        <v>204844.91</v>
      </c>
    </row>
    <row r="18" spans="2:12" x14ac:dyDescent="0.25">
      <c r="B18" s="7" t="s">
        <v>73</v>
      </c>
      <c r="C18" s="7" t="s">
        <v>74</v>
      </c>
      <c r="D18" s="9" t="s">
        <v>75</v>
      </c>
      <c r="E18" s="9"/>
      <c r="F18" s="10">
        <v>104.38</v>
      </c>
      <c r="G18" s="10">
        <v>148.87</v>
      </c>
      <c r="H18" s="10">
        <v>392.81</v>
      </c>
      <c r="I18" s="10">
        <v>1493.91</v>
      </c>
      <c r="J18" s="10">
        <v>1577.84</v>
      </c>
      <c r="K18" s="10">
        <v>2436.33</v>
      </c>
      <c r="L18" s="10">
        <v>2741.14</v>
      </c>
    </row>
    <row r="19" spans="2:12" x14ac:dyDescent="0.25">
      <c r="B19" s="7" t="s">
        <v>76</v>
      </c>
      <c r="C19" s="7" t="s">
        <v>77</v>
      </c>
      <c r="D19" s="9" t="s">
        <v>78</v>
      </c>
      <c r="E19" s="9"/>
      <c r="F19" s="10">
        <v>14281.86</v>
      </c>
      <c r="G19" s="10">
        <v>20203.8</v>
      </c>
      <c r="H19" s="10">
        <v>13058.23</v>
      </c>
      <c r="I19" s="10">
        <v>21008.79</v>
      </c>
      <c r="J19" s="10">
        <v>24006.28</v>
      </c>
      <c r="K19" s="10">
        <v>20196.54</v>
      </c>
      <c r="L19" s="10">
        <v>31677.51</v>
      </c>
    </row>
    <row r="20" spans="2:12" x14ac:dyDescent="0.25">
      <c r="B20" s="7" t="s">
        <v>79</v>
      </c>
      <c r="C20" s="7" t="s">
        <v>80</v>
      </c>
      <c r="D20" s="9" t="s">
        <v>81</v>
      </c>
      <c r="E20" s="9"/>
      <c r="F20" s="10"/>
      <c r="G20" s="10"/>
      <c r="H20" s="10"/>
      <c r="I20" s="10"/>
      <c r="J20" s="10"/>
      <c r="K20" s="10"/>
      <c r="L20" s="10"/>
    </row>
    <row r="21" spans="2:12" x14ac:dyDescent="0.25">
      <c r="B21" s="26" t="s">
        <v>82</v>
      </c>
      <c r="C21" s="26" t="s">
        <v>83</v>
      </c>
      <c r="D21" s="27" t="s">
        <v>84</v>
      </c>
      <c r="E21" s="27"/>
      <c r="F21" s="10">
        <v>24400.28</v>
      </c>
      <c r="G21" s="10">
        <v>13787.87</v>
      </c>
      <c r="H21" s="10">
        <v>14173.78</v>
      </c>
      <c r="I21" s="10">
        <v>23035.69</v>
      </c>
      <c r="J21" s="10">
        <v>26429.82</v>
      </c>
      <c r="K21" s="10">
        <v>27999.38</v>
      </c>
      <c r="L21" s="10">
        <v>26411.96</v>
      </c>
    </row>
    <row r="22" spans="2:12" x14ac:dyDescent="0.25">
      <c r="B22" s="7" t="s">
        <v>85</v>
      </c>
      <c r="C22" s="7" t="s">
        <v>86</v>
      </c>
      <c r="D22" s="9" t="s">
        <v>87</v>
      </c>
      <c r="E22" s="9"/>
      <c r="F22" s="10">
        <v>310.81</v>
      </c>
      <c r="G22" s="10">
        <v>72.94</v>
      </c>
      <c r="H22" s="10">
        <v>396.67</v>
      </c>
      <c r="I22" s="10">
        <v>1763.98</v>
      </c>
      <c r="J22" s="10">
        <v>593.20000000000005</v>
      </c>
      <c r="K22" s="10">
        <v>1458.03</v>
      </c>
      <c r="L22" s="10"/>
    </row>
    <row r="23" spans="2:12" x14ac:dyDescent="0.25">
      <c r="B23" s="7" t="s">
        <v>88</v>
      </c>
      <c r="C23" s="7" t="s">
        <v>89</v>
      </c>
      <c r="D23" s="9" t="s">
        <v>90</v>
      </c>
      <c r="E23" s="9"/>
      <c r="F23" s="10">
        <v>21508.3</v>
      </c>
      <c r="G23" s="10">
        <v>10954.93</v>
      </c>
      <c r="H23" s="10">
        <v>10956.01</v>
      </c>
      <c r="I23" s="10">
        <v>21271.71</v>
      </c>
      <c r="J23" s="10">
        <v>25285.27</v>
      </c>
      <c r="K23" s="10">
        <v>25655.78</v>
      </c>
      <c r="L23" s="10">
        <v>25015.64</v>
      </c>
    </row>
    <row r="24" spans="2:12" x14ac:dyDescent="0.25">
      <c r="B24" s="7" t="s">
        <v>91</v>
      </c>
      <c r="C24" s="7" t="s">
        <v>92</v>
      </c>
      <c r="D24" s="9" t="s">
        <v>93</v>
      </c>
      <c r="E24" s="9"/>
      <c r="F24" s="10">
        <v>2581.17</v>
      </c>
      <c r="G24" s="10">
        <v>2760</v>
      </c>
      <c r="H24" s="10">
        <v>2821.1</v>
      </c>
      <c r="I24" s="10"/>
      <c r="J24" s="10">
        <v>551.35</v>
      </c>
      <c r="K24" s="10">
        <v>885.57</v>
      </c>
      <c r="L24" s="10">
        <v>1396.32</v>
      </c>
    </row>
    <row r="25" spans="2:12" x14ac:dyDescent="0.25">
      <c r="B25" s="26" t="s">
        <v>94</v>
      </c>
      <c r="C25" s="26" t="s">
        <v>95</v>
      </c>
      <c r="D25" s="27" t="s">
        <v>96</v>
      </c>
      <c r="E25" s="27"/>
      <c r="F25" s="10">
        <v>18465.45</v>
      </c>
      <c r="G25" s="10">
        <v>1557.12</v>
      </c>
      <c r="H25" s="10">
        <v>4268.05</v>
      </c>
      <c r="I25" s="10">
        <v>5312.9</v>
      </c>
      <c r="J25" s="10">
        <v>12797.38</v>
      </c>
      <c r="K25" s="10">
        <v>40100.959999999999</v>
      </c>
      <c r="L25" s="10">
        <v>21232.1</v>
      </c>
    </row>
    <row r="26" spans="2:12" x14ac:dyDescent="0.25">
      <c r="B26" s="7" t="s">
        <v>97</v>
      </c>
      <c r="C26" s="7" t="s">
        <v>98</v>
      </c>
      <c r="D26" s="9" t="s">
        <v>99</v>
      </c>
      <c r="E26" s="9"/>
      <c r="F26" s="10"/>
      <c r="G26" s="10"/>
      <c r="H26" s="10"/>
      <c r="I26" s="10"/>
      <c r="J26" s="10"/>
      <c r="K26" s="10"/>
      <c r="L26" s="10"/>
    </row>
    <row r="27" spans="2:12" x14ac:dyDescent="0.25">
      <c r="B27" s="7" t="s">
        <v>100</v>
      </c>
      <c r="C27" s="7" t="s">
        <v>101</v>
      </c>
      <c r="D27" s="9" t="s">
        <v>102</v>
      </c>
      <c r="E27" s="9"/>
      <c r="F27" s="10">
        <v>909.56</v>
      </c>
      <c r="G27" s="10">
        <v>852.08</v>
      </c>
      <c r="H27" s="10">
        <v>1033.8499999999999</v>
      </c>
      <c r="I27" s="10">
        <v>1180.32</v>
      </c>
      <c r="J27" s="10">
        <v>1667.37</v>
      </c>
      <c r="K27" s="10">
        <v>1810.99</v>
      </c>
      <c r="L27" s="10">
        <v>2035.61</v>
      </c>
    </row>
    <row r="28" spans="2:12" x14ac:dyDescent="0.25">
      <c r="B28" s="7" t="s">
        <v>103</v>
      </c>
      <c r="C28" s="7" t="s">
        <v>104</v>
      </c>
      <c r="D28" s="9" t="s">
        <v>105</v>
      </c>
      <c r="E28" s="9"/>
      <c r="F28" s="10"/>
      <c r="G28" s="10"/>
      <c r="H28" s="10"/>
      <c r="I28" s="10"/>
      <c r="J28" s="10"/>
      <c r="K28" s="10"/>
      <c r="L28" s="10"/>
    </row>
    <row r="29" spans="2:12" x14ac:dyDescent="0.25">
      <c r="B29" s="7" t="s">
        <v>106</v>
      </c>
      <c r="C29" s="7" t="s">
        <v>107</v>
      </c>
      <c r="D29" s="9" t="s">
        <v>108</v>
      </c>
      <c r="E29" s="9"/>
      <c r="F29" s="10">
        <v>51.8</v>
      </c>
      <c r="G29" s="10">
        <v>12.2</v>
      </c>
      <c r="H29" s="10"/>
      <c r="I29" s="10"/>
      <c r="J29" s="10"/>
      <c r="K29" s="10">
        <v>128.6</v>
      </c>
      <c r="L29" s="10">
        <v>17.899999999999999</v>
      </c>
    </row>
    <row r="30" spans="2:12" x14ac:dyDescent="0.25">
      <c r="B30" s="7" t="s">
        <v>109</v>
      </c>
      <c r="C30" s="7" t="s">
        <v>110</v>
      </c>
      <c r="D30" s="9" t="s">
        <v>111</v>
      </c>
      <c r="E30" s="9"/>
      <c r="F30" s="10">
        <v>16022.5</v>
      </c>
      <c r="G30" s="10"/>
      <c r="H30" s="10">
        <v>1486.28</v>
      </c>
      <c r="I30" s="10">
        <v>1922</v>
      </c>
      <c r="J30" s="10"/>
      <c r="K30" s="10">
        <v>19257.12</v>
      </c>
      <c r="L30" s="10"/>
    </row>
    <row r="31" spans="2:12" x14ac:dyDescent="0.25">
      <c r="B31" s="7" t="s">
        <v>112</v>
      </c>
      <c r="C31" s="7" t="s">
        <v>113</v>
      </c>
      <c r="D31" s="9" t="s">
        <v>114</v>
      </c>
      <c r="E31" s="9"/>
      <c r="F31" s="10">
        <v>1481.59</v>
      </c>
      <c r="G31" s="10">
        <v>692.84</v>
      </c>
      <c r="H31" s="10">
        <v>1747.92</v>
      </c>
      <c r="I31" s="10">
        <v>2210.58</v>
      </c>
      <c r="J31" s="10">
        <v>11130.01</v>
      </c>
      <c r="K31" s="10">
        <v>18904.25</v>
      </c>
      <c r="L31" s="10">
        <v>19178.59</v>
      </c>
    </row>
    <row r="32" spans="2:12" x14ac:dyDescent="0.25">
      <c r="B32" s="7" t="s">
        <v>115</v>
      </c>
      <c r="C32" s="7" t="s">
        <v>116</v>
      </c>
      <c r="D32" s="9" t="s">
        <v>117</v>
      </c>
      <c r="E32" s="9"/>
      <c r="F32" s="10"/>
      <c r="G32" s="10"/>
      <c r="H32" s="10"/>
      <c r="I32" s="10"/>
      <c r="J32" s="10"/>
      <c r="K32" s="10"/>
      <c r="L32" s="10"/>
    </row>
    <row r="33" spans="2:12" x14ac:dyDescent="0.25">
      <c r="B33" s="26" t="s">
        <v>118</v>
      </c>
      <c r="C33" s="26" t="s">
        <v>119</v>
      </c>
      <c r="D33" s="27" t="s">
        <v>120</v>
      </c>
      <c r="E33" s="27"/>
      <c r="F33" s="10">
        <v>97161.82</v>
      </c>
      <c r="G33" s="10">
        <v>122845.98</v>
      </c>
      <c r="H33" s="10">
        <v>118514.33</v>
      </c>
      <c r="I33" s="10">
        <v>114682.83</v>
      </c>
      <c r="J33" s="10">
        <v>118842.56</v>
      </c>
      <c r="K33" s="10">
        <v>170588.82</v>
      </c>
      <c r="L33" s="10">
        <v>103343.27</v>
      </c>
    </row>
    <row r="34" spans="2:12" x14ac:dyDescent="0.25">
      <c r="B34" s="7" t="s">
        <v>121</v>
      </c>
      <c r="C34" s="7" t="s">
        <v>122</v>
      </c>
      <c r="D34" s="9" t="s">
        <v>123</v>
      </c>
      <c r="E34" s="9"/>
      <c r="F34" s="10">
        <v>85682.11</v>
      </c>
      <c r="G34" s="10">
        <v>99446.94</v>
      </c>
      <c r="H34" s="10">
        <v>92793.3</v>
      </c>
      <c r="I34" s="10">
        <v>89967.88</v>
      </c>
      <c r="J34" s="10">
        <v>84871.18</v>
      </c>
      <c r="K34" s="10">
        <v>85341.05</v>
      </c>
      <c r="L34" s="10">
        <v>55729.18</v>
      </c>
    </row>
    <row r="35" spans="2:12" x14ac:dyDescent="0.25">
      <c r="B35" s="26" t="s">
        <v>0</v>
      </c>
      <c r="C35" s="26" t="s">
        <v>124</v>
      </c>
      <c r="D35" s="27" t="s">
        <v>125</v>
      </c>
      <c r="E35" s="27"/>
      <c r="F35" s="10">
        <v>11479.71</v>
      </c>
      <c r="G35" s="10">
        <v>23399.040000000001</v>
      </c>
      <c r="H35" s="10">
        <v>25721.03</v>
      </c>
      <c r="I35" s="10">
        <v>24714.95</v>
      </c>
      <c r="J35" s="10">
        <v>33971.379999999997</v>
      </c>
      <c r="K35" s="10">
        <v>85247.77</v>
      </c>
      <c r="L35" s="10">
        <v>47614.09</v>
      </c>
    </row>
    <row r="36" spans="2:12" x14ac:dyDescent="0.25">
      <c r="B36" s="7" t="s">
        <v>126</v>
      </c>
      <c r="C36" s="7" t="s">
        <v>127</v>
      </c>
      <c r="D36" s="9" t="s">
        <v>128</v>
      </c>
      <c r="E36" s="9"/>
      <c r="F36" s="10">
        <v>9077.94</v>
      </c>
      <c r="G36" s="10">
        <v>14423.64</v>
      </c>
      <c r="H36" s="10">
        <v>21886.15</v>
      </c>
      <c r="I36" s="10">
        <v>21809.75</v>
      </c>
      <c r="J36" s="10">
        <v>31047.17</v>
      </c>
      <c r="K36" s="10">
        <v>34488.74</v>
      </c>
      <c r="L36" s="10">
        <v>39697.26</v>
      </c>
    </row>
    <row r="37" spans="2:12" x14ac:dyDescent="0.25">
      <c r="B37" s="7" t="s">
        <v>129</v>
      </c>
      <c r="C37" s="7" t="s">
        <v>130</v>
      </c>
      <c r="D37" s="9" t="s">
        <v>131</v>
      </c>
      <c r="E37" s="9"/>
      <c r="F37" s="10">
        <v>1660</v>
      </c>
      <c r="G37" s="10">
        <v>1660</v>
      </c>
      <c r="H37" s="10">
        <v>1660</v>
      </c>
      <c r="I37" s="10">
        <v>1660</v>
      </c>
      <c r="J37" s="10">
        <v>1660</v>
      </c>
      <c r="K37" s="10">
        <v>49451.73</v>
      </c>
      <c r="L37" s="10">
        <v>6282.93</v>
      </c>
    </row>
    <row r="38" spans="2:12" x14ac:dyDescent="0.25">
      <c r="B38" s="7" t="s">
        <v>132</v>
      </c>
      <c r="C38" s="7" t="s">
        <v>133</v>
      </c>
      <c r="D38" s="9" t="s">
        <v>134</v>
      </c>
      <c r="E38" s="9"/>
      <c r="F38" s="10">
        <v>741.77</v>
      </c>
      <c r="G38" s="10">
        <v>7315.4</v>
      </c>
      <c r="H38" s="10">
        <v>2174.88</v>
      </c>
      <c r="I38" s="10">
        <v>1245.2</v>
      </c>
      <c r="J38" s="10">
        <v>1264.21</v>
      </c>
      <c r="K38" s="10">
        <v>1307.3</v>
      </c>
      <c r="L38" s="10">
        <v>1633.9</v>
      </c>
    </row>
    <row r="39" spans="2:12" x14ac:dyDescent="0.25">
      <c r="B39" s="7" t="s">
        <v>135</v>
      </c>
      <c r="C39" s="7" t="s">
        <v>136</v>
      </c>
      <c r="D39" s="9" t="s">
        <v>137</v>
      </c>
      <c r="E39" s="9"/>
      <c r="F39" s="10"/>
      <c r="G39" s="10"/>
      <c r="H39" s="10"/>
      <c r="I39" s="10"/>
      <c r="J39" s="10"/>
      <c r="K39" s="10"/>
      <c r="L39" s="10"/>
    </row>
    <row r="40" spans="2:12" x14ac:dyDescent="0.25">
      <c r="B40" s="26" t="s">
        <v>0</v>
      </c>
      <c r="C40" s="26" t="s">
        <v>260</v>
      </c>
      <c r="D40" s="27" t="s">
        <v>261</v>
      </c>
      <c r="E40" s="27"/>
      <c r="F40" s="10"/>
      <c r="G40" s="10"/>
      <c r="H40" s="10"/>
      <c r="I40" s="10"/>
      <c r="J40" s="10"/>
      <c r="K40" s="10"/>
      <c r="L40" s="10"/>
    </row>
    <row r="41" spans="2:12" x14ac:dyDescent="0.25">
      <c r="B41" s="7" t="s">
        <v>262</v>
      </c>
      <c r="C41" s="7" t="s">
        <v>263</v>
      </c>
      <c r="D41" s="9" t="s">
        <v>264</v>
      </c>
      <c r="E41" s="9"/>
      <c r="F41" s="10"/>
      <c r="G41" s="10"/>
      <c r="H41" s="10"/>
      <c r="I41" s="10"/>
      <c r="J41" s="10"/>
      <c r="K41" s="10"/>
      <c r="L41" s="10"/>
    </row>
    <row r="42" spans="2:12" x14ac:dyDescent="0.25">
      <c r="B42" s="7" t="s">
        <v>265</v>
      </c>
      <c r="C42" s="7" t="s">
        <v>266</v>
      </c>
      <c r="D42" s="9" t="s">
        <v>267</v>
      </c>
      <c r="E42" s="9"/>
      <c r="F42" s="10"/>
      <c r="G42" s="10"/>
      <c r="H42" s="10"/>
      <c r="I42" s="10"/>
      <c r="J42" s="10"/>
      <c r="K42" s="10"/>
      <c r="L42" s="10"/>
    </row>
    <row r="43" spans="2:12" x14ac:dyDescent="0.25">
      <c r="B43" s="7" t="s">
        <v>268</v>
      </c>
      <c r="C43" s="7" t="s">
        <v>269</v>
      </c>
      <c r="D43" s="9" t="s">
        <v>270</v>
      </c>
      <c r="E43" s="9"/>
      <c r="F43" s="10"/>
      <c r="G43" s="10"/>
      <c r="H43" s="10"/>
      <c r="I43" s="10"/>
      <c r="J43" s="10"/>
      <c r="K43" s="10"/>
      <c r="L43" s="10"/>
    </row>
    <row r="44" spans="2:12" x14ac:dyDescent="0.25">
      <c r="B44" s="26" t="s">
        <v>138</v>
      </c>
      <c r="C44" s="26" t="s">
        <v>139</v>
      </c>
      <c r="D44" s="27" t="s">
        <v>140</v>
      </c>
      <c r="E44" s="27"/>
      <c r="F44" s="10">
        <v>939.86</v>
      </c>
      <c r="G44" s="10">
        <v>2982.52</v>
      </c>
      <c r="H44" s="10">
        <v>4512.0200000000004</v>
      </c>
      <c r="I44" s="10">
        <v>5571.79</v>
      </c>
      <c r="J44" s="10">
        <v>6259.15</v>
      </c>
      <c r="K44" s="10">
        <v>7405.3</v>
      </c>
      <c r="L44" s="10">
        <v>8116.67</v>
      </c>
    </row>
    <row r="45" spans="2:12" x14ac:dyDescent="0.25">
      <c r="B45" s="7" t="s">
        <v>271</v>
      </c>
      <c r="C45" s="7" t="s">
        <v>272</v>
      </c>
      <c r="D45" s="9" t="s">
        <v>273</v>
      </c>
      <c r="E45" s="9"/>
      <c r="F45" s="10"/>
      <c r="G45" s="10"/>
      <c r="H45" s="10"/>
      <c r="I45" s="10"/>
      <c r="J45" s="10"/>
      <c r="K45" s="10"/>
      <c r="L45" s="10"/>
    </row>
    <row r="46" spans="2:12" x14ac:dyDescent="0.25">
      <c r="B46" s="7" t="s">
        <v>274</v>
      </c>
      <c r="C46" s="7" t="s">
        <v>275</v>
      </c>
      <c r="D46" s="9" t="s">
        <v>276</v>
      </c>
      <c r="E46" s="9"/>
      <c r="F46" s="10"/>
      <c r="G46" s="10"/>
      <c r="H46" s="10"/>
      <c r="I46" s="10"/>
      <c r="J46" s="10"/>
      <c r="K46" s="10"/>
      <c r="L46" s="10"/>
    </row>
    <row r="47" spans="2:12" x14ac:dyDescent="0.25">
      <c r="B47" s="7" t="s">
        <v>141</v>
      </c>
      <c r="C47" s="7" t="s">
        <v>142</v>
      </c>
      <c r="D47" s="9" t="s">
        <v>143</v>
      </c>
      <c r="E47" s="9"/>
      <c r="F47" s="10"/>
      <c r="G47" s="10"/>
      <c r="H47" s="10"/>
      <c r="I47" s="10"/>
      <c r="J47" s="10"/>
      <c r="K47" s="10"/>
      <c r="L47" s="10"/>
    </row>
    <row r="48" spans="2:12" x14ac:dyDescent="0.25">
      <c r="B48" s="7" t="s">
        <v>277</v>
      </c>
      <c r="C48" s="7" t="s">
        <v>278</v>
      </c>
      <c r="D48" s="9" t="s">
        <v>279</v>
      </c>
      <c r="E48" s="9"/>
      <c r="F48" s="10"/>
      <c r="G48" s="10"/>
      <c r="H48" s="10"/>
      <c r="I48" s="10"/>
      <c r="J48" s="10"/>
      <c r="K48" s="10"/>
      <c r="L48" s="10"/>
    </row>
    <row r="49" spans="2:12" x14ac:dyDescent="0.25">
      <c r="B49" s="7" t="s">
        <v>280</v>
      </c>
      <c r="C49" s="7" t="s">
        <v>281</v>
      </c>
      <c r="D49" s="9" t="s">
        <v>282</v>
      </c>
      <c r="E49" s="9"/>
      <c r="F49" s="10"/>
      <c r="G49" s="10"/>
      <c r="H49" s="10"/>
      <c r="I49" s="10"/>
      <c r="J49" s="10"/>
      <c r="K49" s="10"/>
      <c r="L49" s="10"/>
    </row>
    <row r="50" spans="2:12" x14ac:dyDescent="0.25">
      <c r="B50" s="7" t="s">
        <v>283</v>
      </c>
      <c r="C50" s="7" t="s">
        <v>284</v>
      </c>
      <c r="D50" s="9" t="s">
        <v>285</v>
      </c>
      <c r="E50" s="9"/>
      <c r="F50" s="10"/>
      <c r="G50" s="10"/>
      <c r="H50" s="10"/>
      <c r="I50" s="10"/>
      <c r="J50" s="10"/>
      <c r="K50" s="10"/>
      <c r="L50" s="10"/>
    </row>
    <row r="51" spans="2:12" x14ac:dyDescent="0.25">
      <c r="B51" s="7" t="s">
        <v>144</v>
      </c>
      <c r="C51" s="7" t="s">
        <v>145</v>
      </c>
      <c r="D51" s="9" t="s">
        <v>146</v>
      </c>
      <c r="E51" s="9"/>
      <c r="F51" s="10">
        <v>939.86</v>
      </c>
      <c r="G51" s="10">
        <v>2982.52</v>
      </c>
      <c r="H51" s="10">
        <v>4512.0200000000004</v>
      </c>
      <c r="I51" s="10">
        <v>5571.79</v>
      </c>
      <c r="J51" s="10">
        <v>6259.15</v>
      </c>
      <c r="K51" s="10">
        <v>7405.3</v>
      </c>
      <c r="L51" s="10">
        <v>8116.67</v>
      </c>
    </row>
    <row r="52" spans="2:12" x14ac:dyDescent="0.25">
      <c r="B52" s="7" t="s">
        <v>286</v>
      </c>
      <c r="C52" s="7" t="s">
        <v>287</v>
      </c>
      <c r="D52" s="9" t="s">
        <v>288</v>
      </c>
      <c r="E52" s="9"/>
      <c r="F52" s="10"/>
      <c r="G52" s="10"/>
      <c r="H52" s="10"/>
      <c r="I52" s="10"/>
      <c r="J52" s="10"/>
      <c r="K52" s="10"/>
      <c r="L52" s="10"/>
    </row>
    <row r="53" spans="2:12" x14ac:dyDescent="0.25">
      <c r="B53" s="26" t="s">
        <v>289</v>
      </c>
      <c r="C53" s="26" t="s">
        <v>290</v>
      </c>
      <c r="D53" s="27" t="s">
        <v>291</v>
      </c>
      <c r="E53" s="27"/>
      <c r="F53" s="10"/>
      <c r="G53" s="10"/>
      <c r="H53" s="10"/>
      <c r="I53" s="10"/>
      <c r="J53" s="10"/>
      <c r="K53" s="10"/>
      <c r="L53" s="10"/>
    </row>
    <row r="54" spans="2:12" x14ac:dyDescent="0.25">
      <c r="B54" s="7" t="s">
        <v>292</v>
      </c>
      <c r="C54" s="7" t="s">
        <v>293</v>
      </c>
      <c r="D54" s="9" t="s">
        <v>40</v>
      </c>
      <c r="E54" s="9"/>
      <c r="F54" s="10"/>
      <c r="G54" s="10"/>
      <c r="H54" s="10"/>
      <c r="I54" s="10"/>
      <c r="J54" s="10"/>
      <c r="K54" s="10"/>
      <c r="L54" s="10"/>
    </row>
    <row r="55" spans="2:12" x14ac:dyDescent="0.25">
      <c r="B55" s="7" t="s">
        <v>294</v>
      </c>
      <c r="C55" s="7" t="s">
        <v>295</v>
      </c>
      <c r="D55" s="9" t="s">
        <v>49</v>
      </c>
      <c r="E55" s="9"/>
      <c r="F55" s="10"/>
      <c r="G55" s="10"/>
      <c r="H55" s="10"/>
      <c r="I55" s="10"/>
      <c r="J55" s="10"/>
      <c r="K55" s="10"/>
      <c r="L55" s="10"/>
    </row>
    <row r="56" spans="2:12" x14ac:dyDescent="0.25">
      <c r="B56" s="7" t="s">
        <v>296</v>
      </c>
      <c r="C56" s="7" t="s">
        <v>297</v>
      </c>
      <c r="D56" s="9" t="s">
        <v>64</v>
      </c>
      <c r="E56" s="9"/>
      <c r="F56" s="10"/>
      <c r="G56" s="10"/>
      <c r="H56" s="10"/>
      <c r="I56" s="10"/>
      <c r="J56" s="10"/>
      <c r="K56" s="10"/>
      <c r="L56" s="10"/>
    </row>
    <row r="57" spans="2:12" x14ac:dyDescent="0.25">
      <c r="B57" s="7" t="s">
        <v>298</v>
      </c>
      <c r="C57" s="7" t="s">
        <v>299</v>
      </c>
      <c r="D57" s="9" t="s">
        <v>82</v>
      </c>
      <c r="E57" s="9"/>
      <c r="F57" s="10"/>
      <c r="G57" s="10"/>
      <c r="H57" s="10"/>
      <c r="I57" s="10"/>
      <c r="J57" s="10"/>
      <c r="K57" s="10"/>
      <c r="L57" s="10"/>
    </row>
    <row r="58" spans="2:12" x14ac:dyDescent="0.25">
      <c r="B58" s="26" t="s">
        <v>147</v>
      </c>
      <c r="C58" s="26" t="s">
        <v>148</v>
      </c>
      <c r="D58" s="27" t="s">
        <v>94</v>
      </c>
      <c r="E58" s="27"/>
      <c r="F58" s="10"/>
      <c r="G58" s="10"/>
      <c r="H58" s="10"/>
      <c r="I58" s="10"/>
      <c r="J58" s="10"/>
      <c r="K58" s="10"/>
      <c r="L58" s="10"/>
    </row>
    <row r="59" spans="2:12" x14ac:dyDescent="0.25">
      <c r="B59" s="7" t="s">
        <v>300</v>
      </c>
      <c r="C59" s="7" t="s">
        <v>301</v>
      </c>
      <c r="D59" s="9" t="s">
        <v>118</v>
      </c>
      <c r="E59" s="9"/>
      <c r="F59" s="10"/>
      <c r="G59" s="10"/>
      <c r="H59" s="10"/>
      <c r="I59" s="10"/>
      <c r="J59" s="10"/>
      <c r="K59" s="10"/>
      <c r="L59" s="10"/>
    </row>
    <row r="60" spans="2:12" x14ac:dyDescent="0.25">
      <c r="B60" s="7" t="s">
        <v>302</v>
      </c>
      <c r="C60" s="7" t="s">
        <v>303</v>
      </c>
      <c r="D60" s="9" t="s">
        <v>138</v>
      </c>
      <c r="E60" s="9"/>
      <c r="F60" s="10"/>
      <c r="G60" s="10"/>
      <c r="H60" s="10"/>
      <c r="I60" s="10"/>
      <c r="J60" s="10"/>
      <c r="K60" s="10"/>
      <c r="L60" s="10"/>
    </row>
    <row r="61" spans="2:12" x14ac:dyDescent="0.25">
      <c r="B61" s="7" t="s">
        <v>304</v>
      </c>
      <c r="C61" s="7" t="s">
        <v>305</v>
      </c>
      <c r="D61" s="9" t="s">
        <v>289</v>
      </c>
      <c r="E61" s="9"/>
      <c r="F61" s="10"/>
      <c r="G61" s="10"/>
      <c r="H61" s="10"/>
      <c r="I61" s="10"/>
      <c r="J61" s="10"/>
      <c r="K61" s="10"/>
      <c r="L61" s="10"/>
    </row>
    <row r="62" spans="2:12" x14ac:dyDescent="0.25">
      <c r="B62" s="7" t="s">
        <v>306</v>
      </c>
      <c r="C62" s="7" t="s">
        <v>307</v>
      </c>
      <c r="D62" s="9" t="s">
        <v>147</v>
      </c>
      <c r="E62" s="9"/>
      <c r="F62" s="10"/>
      <c r="G62" s="10"/>
      <c r="H62" s="10"/>
      <c r="I62" s="10"/>
      <c r="J62" s="10"/>
      <c r="K62" s="10"/>
      <c r="L62" s="10"/>
    </row>
    <row r="63" spans="2:12" x14ac:dyDescent="0.25">
      <c r="B63" s="7" t="s">
        <v>308</v>
      </c>
      <c r="C63" s="7" t="s">
        <v>309</v>
      </c>
      <c r="D63" s="9" t="s">
        <v>310</v>
      </c>
      <c r="E63" s="9"/>
      <c r="F63" s="10"/>
      <c r="G63" s="10"/>
      <c r="H63" s="10"/>
      <c r="I63" s="10"/>
      <c r="J63" s="10"/>
      <c r="K63" s="10"/>
      <c r="L63" s="10"/>
    </row>
    <row r="64" spans="2:12" x14ac:dyDescent="0.25">
      <c r="B64" s="7" t="s">
        <v>311</v>
      </c>
      <c r="C64" s="7" t="s">
        <v>312</v>
      </c>
      <c r="D64" s="9" t="s">
        <v>149</v>
      </c>
      <c r="E64" s="9"/>
      <c r="F64" s="10"/>
      <c r="G64" s="10"/>
      <c r="H64" s="10"/>
      <c r="I64" s="10"/>
      <c r="J64" s="10"/>
      <c r="K64" s="10"/>
      <c r="L64" s="10"/>
    </row>
    <row r="65" spans="2:12" x14ac:dyDescent="0.25">
      <c r="B65" s="7" t="s">
        <v>150</v>
      </c>
      <c r="C65" s="7" t="s">
        <v>151</v>
      </c>
      <c r="D65" s="9" t="s">
        <v>152</v>
      </c>
      <c r="E65" s="9"/>
      <c r="F65" s="10"/>
      <c r="G65" s="10"/>
      <c r="H65" s="10"/>
      <c r="I65" s="10"/>
      <c r="J65" s="10"/>
      <c r="K65" s="10"/>
      <c r="L65" s="10"/>
    </row>
    <row r="66" spans="2:12" x14ac:dyDescent="0.25">
      <c r="B66" s="7" t="s">
        <v>313</v>
      </c>
      <c r="C66" s="7" t="s">
        <v>314</v>
      </c>
      <c r="D66" s="9" t="s">
        <v>153</v>
      </c>
      <c r="E66" s="9"/>
      <c r="F66" s="10"/>
      <c r="G66" s="10"/>
      <c r="H66" s="10"/>
      <c r="I66" s="10"/>
      <c r="J66" s="10"/>
      <c r="K66" s="10"/>
      <c r="L66" s="10"/>
    </row>
    <row r="67" spans="2:12" x14ac:dyDescent="0.25">
      <c r="B67" s="7" t="s">
        <v>315</v>
      </c>
      <c r="C67" s="7" t="s">
        <v>316</v>
      </c>
      <c r="D67" s="9" t="s">
        <v>317</v>
      </c>
      <c r="E67" s="9"/>
      <c r="F67" s="10"/>
      <c r="G67" s="10"/>
      <c r="H67" s="10"/>
      <c r="I67" s="10"/>
      <c r="J67" s="10"/>
      <c r="K67" s="10"/>
      <c r="L67" s="10"/>
    </row>
    <row r="68" spans="2:12" x14ac:dyDescent="0.25">
      <c r="B68" s="26" t="s">
        <v>0</v>
      </c>
      <c r="C68" s="26" t="s">
        <v>154</v>
      </c>
      <c r="D68" s="27" t="s">
        <v>155</v>
      </c>
      <c r="E68" s="27"/>
      <c r="F68" s="10">
        <v>1848454.85</v>
      </c>
      <c r="G68" s="10">
        <v>3320370.11</v>
      </c>
      <c r="H68" s="10">
        <v>5033100.24</v>
      </c>
      <c r="I68" s="10">
        <v>5932577.3499999996</v>
      </c>
      <c r="J68" s="10">
        <v>5037625.2300000004</v>
      </c>
      <c r="K68" s="10">
        <v>5609300.0099999998</v>
      </c>
      <c r="L68" s="10">
        <v>6672926.4800000004</v>
      </c>
    </row>
    <row r="69" spans="2:12" ht="15.75" thickBot="1" x14ac:dyDescent="0.3"/>
    <row r="70" spans="2:12" ht="15.75" thickBot="1" x14ac:dyDescent="0.3">
      <c r="G70" s="238">
        <f>(G68-F68)/F68</f>
        <v>0.7962949487243357</v>
      </c>
      <c r="H70" s="239">
        <f t="shared" ref="H70:L70" si="0">(H68-G68)/G68</f>
        <v>0.51582506565811737</v>
      </c>
      <c r="I70" s="239">
        <f t="shared" si="0"/>
        <v>0.17871233774592959</v>
      </c>
      <c r="J70" s="239">
        <f t="shared" si="0"/>
        <v>-0.15085384769572355</v>
      </c>
      <c r="K70" s="239">
        <f t="shared" si="0"/>
        <v>0.11348100620815718</v>
      </c>
      <c r="L70" s="240">
        <f t="shared" si="0"/>
        <v>0.18961839589678156</v>
      </c>
    </row>
    <row r="71" spans="2:12" ht="15.75" thickBot="1" x14ac:dyDescent="0.3">
      <c r="G71" s="331" t="s">
        <v>445</v>
      </c>
      <c r="H71" s="332"/>
      <c r="I71" s="243">
        <f>AVERAGE(G70:L70)</f>
        <v>0.27384631775626639</v>
      </c>
      <c r="J71" s="114"/>
      <c r="K71" s="114"/>
      <c r="L71" s="117"/>
    </row>
    <row r="72" spans="2:12" ht="15.75" thickBot="1" x14ac:dyDescent="0.3">
      <c r="G72" s="168"/>
      <c r="H72" s="163"/>
      <c r="I72" s="162">
        <f>AVERAGE(G70:L70)</f>
        <v>0.27384631775626639</v>
      </c>
      <c r="J72" s="163"/>
      <c r="K72" s="163"/>
      <c r="L72" s="164"/>
    </row>
  </sheetData>
  <mergeCells count="4">
    <mergeCell ref="B2:B3"/>
    <mergeCell ref="C2:C3"/>
    <mergeCell ref="D2:D3"/>
    <mergeCell ref="G71:H7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U95"/>
  <sheetViews>
    <sheetView topLeftCell="C58" zoomScale="70" zoomScaleNormal="70" workbookViewId="0">
      <selection activeCell="L75" sqref="L75"/>
    </sheetView>
  </sheetViews>
  <sheetFormatPr defaultRowHeight="15" x14ac:dyDescent="0.25"/>
  <cols>
    <col min="3" max="3" width="50.28515625" customWidth="1"/>
    <col min="5" max="11" width="20.7109375" bestFit="1" customWidth="1"/>
    <col min="12" max="12" width="12" bestFit="1" customWidth="1"/>
    <col min="13" max="39" width="13.140625" bestFit="1" customWidth="1"/>
    <col min="40" max="47" width="14.85546875" bestFit="1" customWidth="1"/>
  </cols>
  <sheetData>
    <row r="2" spans="2:12" x14ac:dyDescent="0.25">
      <c r="B2" s="330" t="s">
        <v>26</v>
      </c>
      <c r="C2" s="330" t="s">
        <v>156</v>
      </c>
      <c r="D2" s="330" t="s">
        <v>28</v>
      </c>
      <c r="E2" s="17">
        <v>2016</v>
      </c>
      <c r="F2" s="17">
        <v>2017</v>
      </c>
      <c r="G2" s="17">
        <v>2018</v>
      </c>
      <c r="H2" s="17">
        <v>2019</v>
      </c>
      <c r="I2" s="17">
        <v>2020</v>
      </c>
      <c r="J2" s="17">
        <v>2021</v>
      </c>
      <c r="K2" s="17">
        <v>2022</v>
      </c>
      <c r="L2" t="s">
        <v>445</v>
      </c>
    </row>
    <row r="3" spans="2:12" x14ac:dyDescent="0.25">
      <c r="B3" s="326"/>
      <c r="C3" s="326"/>
      <c r="D3" s="326"/>
      <c r="E3" s="18" t="s">
        <v>32</v>
      </c>
      <c r="F3" s="18" t="s">
        <v>32</v>
      </c>
      <c r="G3" s="17" t="s">
        <v>32</v>
      </c>
      <c r="H3" s="17" t="s">
        <v>32</v>
      </c>
      <c r="I3" s="17" t="s">
        <v>32</v>
      </c>
      <c r="J3" s="17" t="s">
        <v>32</v>
      </c>
      <c r="K3" s="17" t="s">
        <v>32</v>
      </c>
    </row>
    <row r="4" spans="2:12" x14ac:dyDescent="0.25">
      <c r="B4" s="18" t="s">
        <v>33</v>
      </c>
      <c r="C4" s="18" t="s">
        <v>34</v>
      </c>
      <c r="D4" s="18" t="s">
        <v>35</v>
      </c>
      <c r="E4" s="17" t="s">
        <v>37</v>
      </c>
      <c r="F4" s="17" t="s">
        <v>37</v>
      </c>
      <c r="G4" s="17" t="s">
        <v>37</v>
      </c>
      <c r="H4" s="17" t="s">
        <v>37</v>
      </c>
      <c r="I4" s="17" t="s">
        <v>37</v>
      </c>
      <c r="J4" s="17" t="s">
        <v>37</v>
      </c>
      <c r="K4" s="17" t="s">
        <v>37</v>
      </c>
    </row>
    <row r="5" spans="2:12" x14ac:dyDescent="0.25">
      <c r="B5" s="26" t="s">
        <v>149</v>
      </c>
      <c r="C5" s="26" t="s">
        <v>157</v>
      </c>
      <c r="D5" s="27" t="s">
        <v>158</v>
      </c>
      <c r="E5" s="10">
        <v>2130175.2599999998</v>
      </c>
      <c r="F5" s="10">
        <v>3613412.71</v>
      </c>
      <c r="G5" s="10">
        <v>5372928.5999999996</v>
      </c>
      <c r="H5" s="10">
        <v>6146206.3499999996</v>
      </c>
      <c r="I5" s="10">
        <v>5119369.2</v>
      </c>
      <c r="J5" s="10">
        <v>5719113.6799999997</v>
      </c>
      <c r="K5" s="10">
        <v>6877914.3799999999</v>
      </c>
    </row>
    <row r="6" spans="2:12" x14ac:dyDescent="0.25">
      <c r="B6" s="7" t="s">
        <v>318</v>
      </c>
      <c r="C6" s="7" t="s">
        <v>319</v>
      </c>
      <c r="D6" s="9" t="s">
        <v>159</v>
      </c>
      <c r="E6" s="10"/>
      <c r="F6" s="10"/>
      <c r="G6" s="10"/>
      <c r="H6" s="10"/>
      <c r="I6" s="10"/>
      <c r="J6" s="10"/>
      <c r="K6" s="10"/>
    </row>
    <row r="7" spans="2:12" x14ac:dyDescent="0.25">
      <c r="B7" s="7" t="s">
        <v>160</v>
      </c>
      <c r="C7" s="7" t="s">
        <v>161</v>
      </c>
      <c r="D7" s="9" t="s">
        <v>162</v>
      </c>
      <c r="E7" s="10">
        <v>1005185.73</v>
      </c>
      <c r="F7" s="10">
        <v>939927.69</v>
      </c>
      <c r="G7" s="10">
        <v>860315.84</v>
      </c>
      <c r="H7" s="10">
        <v>893142.05</v>
      </c>
      <c r="I7" s="10">
        <v>899957.13</v>
      </c>
      <c r="J7" s="10">
        <v>1012672.09</v>
      </c>
      <c r="K7" s="10">
        <v>1151208.27</v>
      </c>
    </row>
    <row r="8" spans="2:12" x14ac:dyDescent="0.25">
      <c r="B8" s="7" t="s">
        <v>163</v>
      </c>
      <c r="C8" s="7" t="s">
        <v>164</v>
      </c>
      <c r="D8" s="9" t="s">
        <v>165</v>
      </c>
      <c r="E8" s="10">
        <v>1124989.53</v>
      </c>
      <c r="F8" s="10">
        <v>2673485.02</v>
      </c>
      <c r="G8" s="10">
        <v>4512612.76</v>
      </c>
      <c r="H8" s="10">
        <v>5253064.3</v>
      </c>
      <c r="I8" s="10">
        <v>4219412.07</v>
      </c>
      <c r="J8" s="10">
        <v>4706441.59</v>
      </c>
      <c r="K8" s="10">
        <v>5726706.1100000003</v>
      </c>
    </row>
    <row r="9" spans="2:12" x14ac:dyDescent="0.25">
      <c r="B9" s="26" t="s">
        <v>152</v>
      </c>
      <c r="C9" s="26" t="s">
        <v>320</v>
      </c>
      <c r="D9" s="27" t="s">
        <v>321</v>
      </c>
      <c r="E9" s="10"/>
      <c r="F9" s="10"/>
      <c r="G9" s="10"/>
      <c r="H9" s="10"/>
      <c r="I9" s="10"/>
      <c r="J9" s="10"/>
      <c r="K9" s="10"/>
    </row>
    <row r="10" spans="2:12" x14ac:dyDescent="0.25">
      <c r="B10" s="7" t="s">
        <v>322</v>
      </c>
      <c r="C10" s="7" t="s">
        <v>323</v>
      </c>
      <c r="D10" s="9" t="s">
        <v>324</v>
      </c>
      <c r="E10" s="10"/>
      <c r="F10" s="10"/>
      <c r="G10" s="10"/>
      <c r="H10" s="10"/>
      <c r="I10" s="10"/>
      <c r="J10" s="10"/>
      <c r="K10" s="10"/>
    </row>
    <row r="11" spans="2:12" x14ac:dyDescent="0.25">
      <c r="B11" s="7" t="s">
        <v>325</v>
      </c>
      <c r="C11" s="7" t="s">
        <v>326</v>
      </c>
      <c r="D11" s="9" t="s">
        <v>327</v>
      </c>
      <c r="E11" s="10"/>
      <c r="F11" s="10"/>
      <c r="G11" s="10"/>
      <c r="H11" s="10"/>
      <c r="I11" s="10"/>
      <c r="J11" s="10"/>
      <c r="K11" s="10"/>
    </row>
    <row r="12" spans="2:12" x14ac:dyDescent="0.25">
      <c r="B12" s="7" t="s">
        <v>328</v>
      </c>
      <c r="C12" s="7" t="s">
        <v>329</v>
      </c>
      <c r="D12" s="9" t="s">
        <v>330</v>
      </c>
      <c r="E12" s="10"/>
      <c r="F12" s="10"/>
      <c r="G12" s="10"/>
      <c r="H12" s="10"/>
      <c r="I12" s="10"/>
      <c r="J12" s="10"/>
      <c r="K12" s="10"/>
    </row>
    <row r="13" spans="2:12" x14ac:dyDescent="0.25">
      <c r="B13" s="7" t="s">
        <v>331</v>
      </c>
      <c r="C13" s="7" t="s">
        <v>332</v>
      </c>
      <c r="D13" s="9" t="s">
        <v>333</v>
      </c>
      <c r="E13" s="10"/>
      <c r="F13" s="10"/>
      <c r="G13" s="10"/>
      <c r="H13" s="10"/>
      <c r="I13" s="10"/>
      <c r="J13" s="10"/>
      <c r="K13" s="10"/>
    </row>
    <row r="14" spans="2:12" x14ac:dyDescent="0.25">
      <c r="B14" s="26" t="s">
        <v>153</v>
      </c>
      <c r="C14" s="26" t="s">
        <v>166</v>
      </c>
      <c r="D14" s="27" t="s">
        <v>167</v>
      </c>
      <c r="E14" s="10">
        <v>141578.31</v>
      </c>
      <c r="F14" s="10">
        <v>157037.39000000001</v>
      </c>
      <c r="G14" s="10">
        <v>180545.59</v>
      </c>
      <c r="H14" s="10">
        <v>248704.44</v>
      </c>
      <c r="I14" s="10">
        <v>232495.26</v>
      </c>
      <c r="J14" s="10">
        <v>208231.7</v>
      </c>
      <c r="K14" s="10">
        <v>260735.43</v>
      </c>
    </row>
    <row r="15" spans="2:12" x14ac:dyDescent="0.25">
      <c r="B15" s="7" t="s">
        <v>168</v>
      </c>
      <c r="C15" s="7" t="s">
        <v>169</v>
      </c>
      <c r="D15" s="9" t="s">
        <v>170</v>
      </c>
      <c r="E15" s="10">
        <v>141578.31</v>
      </c>
      <c r="F15" s="10">
        <v>157037.39000000001</v>
      </c>
      <c r="G15" s="10">
        <v>180545.59</v>
      </c>
      <c r="H15" s="10">
        <v>248704.44</v>
      </c>
      <c r="I15" s="10">
        <v>232495.26</v>
      </c>
      <c r="J15" s="10">
        <v>208231.7</v>
      </c>
      <c r="K15" s="10">
        <v>260735.43</v>
      </c>
    </row>
    <row r="16" spans="2:12" x14ac:dyDescent="0.25">
      <c r="B16" s="7" t="s">
        <v>334</v>
      </c>
      <c r="C16" s="7" t="s">
        <v>335</v>
      </c>
      <c r="D16" s="9" t="s">
        <v>336</v>
      </c>
      <c r="E16" s="10"/>
      <c r="F16" s="10"/>
      <c r="G16" s="10"/>
      <c r="H16" s="10"/>
      <c r="I16" s="10"/>
      <c r="J16" s="10"/>
      <c r="K16" s="10"/>
    </row>
    <row r="17" spans="2:11" x14ac:dyDescent="0.25">
      <c r="B17" s="7" t="s">
        <v>337</v>
      </c>
      <c r="C17" s="7" t="s">
        <v>338</v>
      </c>
      <c r="D17" s="9" t="s">
        <v>339</v>
      </c>
      <c r="E17" s="10"/>
      <c r="F17" s="10"/>
      <c r="G17" s="10"/>
      <c r="H17" s="10"/>
      <c r="I17" s="10"/>
      <c r="J17" s="10"/>
      <c r="K17" s="10"/>
    </row>
    <row r="18" spans="2:11" x14ac:dyDescent="0.25">
      <c r="B18" s="7" t="s">
        <v>340</v>
      </c>
      <c r="C18" s="7" t="s">
        <v>341</v>
      </c>
      <c r="D18" s="9" t="s">
        <v>342</v>
      </c>
      <c r="E18" s="10"/>
      <c r="F18" s="10"/>
      <c r="G18" s="10"/>
      <c r="H18" s="10"/>
      <c r="I18" s="10"/>
      <c r="J18" s="10"/>
      <c r="K18" s="10"/>
    </row>
    <row r="19" spans="2:11" x14ac:dyDescent="0.25">
      <c r="B19" s="26" t="s">
        <v>317</v>
      </c>
      <c r="C19" s="26" t="s">
        <v>343</v>
      </c>
      <c r="D19" s="27" t="s">
        <v>344</v>
      </c>
      <c r="E19" s="10"/>
      <c r="F19" s="10"/>
      <c r="G19" s="10"/>
      <c r="H19" s="10"/>
      <c r="I19" s="10"/>
      <c r="J19" s="10"/>
      <c r="K19" s="10"/>
    </row>
    <row r="20" spans="2:11" x14ac:dyDescent="0.25">
      <c r="B20" s="7" t="s">
        <v>345</v>
      </c>
      <c r="C20" s="7" t="s">
        <v>346</v>
      </c>
      <c r="D20" s="9" t="s">
        <v>347</v>
      </c>
      <c r="E20" s="10"/>
      <c r="F20" s="10"/>
      <c r="G20" s="10"/>
      <c r="H20" s="10"/>
      <c r="I20" s="10"/>
      <c r="J20" s="10"/>
      <c r="K20" s="10"/>
    </row>
    <row r="21" spans="2:11" x14ac:dyDescent="0.25">
      <c r="B21" s="7" t="s">
        <v>348</v>
      </c>
      <c r="C21" s="7" t="s">
        <v>349</v>
      </c>
      <c r="D21" s="9" t="s">
        <v>350</v>
      </c>
      <c r="E21" s="10"/>
      <c r="F21" s="10"/>
      <c r="G21" s="10"/>
      <c r="H21" s="10"/>
      <c r="I21" s="10"/>
      <c r="J21" s="10"/>
      <c r="K21" s="10"/>
    </row>
    <row r="22" spans="2:11" x14ac:dyDescent="0.25">
      <c r="B22" s="7" t="s">
        <v>351</v>
      </c>
      <c r="C22" s="7" t="s">
        <v>352</v>
      </c>
      <c r="D22" s="9" t="s">
        <v>353</v>
      </c>
      <c r="E22" s="10"/>
      <c r="F22" s="10"/>
      <c r="G22" s="10"/>
      <c r="H22" s="10"/>
      <c r="I22" s="10"/>
      <c r="J22" s="10"/>
      <c r="K22" s="10"/>
    </row>
    <row r="23" spans="2:11" x14ac:dyDescent="0.25">
      <c r="B23" s="26" t="s">
        <v>155</v>
      </c>
      <c r="C23" s="26" t="s">
        <v>171</v>
      </c>
      <c r="D23" s="27" t="s">
        <v>172</v>
      </c>
      <c r="E23" s="10">
        <v>4373.08</v>
      </c>
      <c r="F23" s="10">
        <v>1660.63</v>
      </c>
      <c r="G23" s="10">
        <v>2137.98</v>
      </c>
      <c r="H23" s="10">
        <v>7721.16</v>
      </c>
      <c r="I23" s="10">
        <v>8446.49</v>
      </c>
      <c r="J23" s="10">
        <v>11973.1</v>
      </c>
      <c r="K23" s="10">
        <v>12092.19</v>
      </c>
    </row>
    <row r="24" spans="2:11" x14ac:dyDescent="0.25">
      <c r="B24" s="7" t="s">
        <v>173</v>
      </c>
      <c r="C24" s="7" t="s">
        <v>174</v>
      </c>
      <c r="D24" s="9" t="s">
        <v>175</v>
      </c>
      <c r="E24" s="10"/>
      <c r="F24" s="10"/>
      <c r="G24" s="10"/>
      <c r="H24" s="10"/>
      <c r="I24" s="10"/>
      <c r="J24" s="10"/>
      <c r="K24" s="10"/>
    </row>
    <row r="25" spans="2:11" x14ac:dyDescent="0.25">
      <c r="B25" s="7" t="s">
        <v>176</v>
      </c>
      <c r="C25" s="7" t="s">
        <v>177</v>
      </c>
      <c r="D25" s="9" t="s">
        <v>178</v>
      </c>
      <c r="E25" s="10">
        <v>1644.12</v>
      </c>
      <c r="F25" s="10">
        <v>1575.37</v>
      </c>
      <c r="G25" s="10">
        <v>1124.53</v>
      </c>
      <c r="H25" s="10">
        <v>994.84</v>
      </c>
      <c r="I25" s="10">
        <v>1548.75</v>
      </c>
      <c r="J25" s="10">
        <v>2072.06</v>
      </c>
      <c r="K25" s="10">
        <v>2202</v>
      </c>
    </row>
    <row r="26" spans="2:11" x14ac:dyDescent="0.25">
      <c r="B26" s="7" t="s">
        <v>179</v>
      </c>
      <c r="C26" s="7" t="s">
        <v>104</v>
      </c>
      <c r="D26" s="9" t="s">
        <v>180</v>
      </c>
      <c r="E26" s="10"/>
      <c r="F26" s="10"/>
      <c r="G26" s="10">
        <v>525.16</v>
      </c>
      <c r="H26" s="10">
        <v>54.72</v>
      </c>
      <c r="I26" s="10"/>
      <c r="J26" s="10"/>
      <c r="K26" s="10"/>
    </row>
    <row r="27" spans="2:11" x14ac:dyDescent="0.25">
      <c r="B27" s="7" t="s">
        <v>354</v>
      </c>
      <c r="C27" s="7" t="s">
        <v>107</v>
      </c>
      <c r="D27" s="9" t="s">
        <v>355</v>
      </c>
      <c r="E27" s="10"/>
      <c r="F27" s="10"/>
      <c r="G27" s="10"/>
      <c r="H27" s="10"/>
      <c r="I27" s="10"/>
      <c r="J27" s="10"/>
      <c r="K27" s="10"/>
    </row>
    <row r="28" spans="2:11" x14ac:dyDescent="0.25">
      <c r="B28" s="7" t="s">
        <v>181</v>
      </c>
      <c r="C28" s="7" t="s">
        <v>182</v>
      </c>
      <c r="D28" s="9" t="s">
        <v>183</v>
      </c>
      <c r="E28" s="10"/>
      <c r="F28" s="10"/>
      <c r="G28" s="10"/>
      <c r="H28" s="10"/>
      <c r="I28" s="10"/>
      <c r="J28" s="10"/>
      <c r="K28" s="10"/>
    </row>
    <row r="29" spans="2:11" x14ac:dyDescent="0.25">
      <c r="B29" s="7" t="s">
        <v>184</v>
      </c>
      <c r="C29" s="7" t="s">
        <v>185</v>
      </c>
      <c r="D29" s="9" t="s">
        <v>186</v>
      </c>
      <c r="E29" s="10">
        <v>2728.96</v>
      </c>
      <c r="F29" s="10">
        <v>85.26</v>
      </c>
      <c r="G29" s="10">
        <v>488.29</v>
      </c>
      <c r="H29" s="10">
        <v>6671.6</v>
      </c>
      <c r="I29" s="10">
        <v>6897.74</v>
      </c>
      <c r="J29" s="10">
        <v>9901.0400000000009</v>
      </c>
      <c r="K29" s="10">
        <v>9890.19</v>
      </c>
    </row>
    <row r="30" spans="2:11" x14ac:dyDescent="0.25">
      <c r="B30" s="26" t="s">
        <v>158</v>
      </c>
      <c r="C30" s="26" t="s">
        <v>187</v>
      </c>
      <c r="D30" s="27" t="s">
        <v>188</v>
      </c>
      <c r="E30" s="10">
        <v>11502.56</v>
      </c>
      <c r="F30" s="10">
        <v>11479.71</v>
      </c>
      <c r="G30" s="10">
        <v>23399.040000000001</v>
      </c>
      <c r="H30" s="10">
        <v>25251.01</v>
      </c>
      <c r="I30" s="10">
        <v>24714.95</v>
      </c>
      <c r="J30" s="10">
        <v>33970.879999999997</v>
      </c>
      <c r="K30" s="10">
        <v>37456.03</v>
      </c>
    </row>
    <row r="31" spans="2:11" x14ac:dyDescent="0.25">
      <c r="B31" s="26" t="s">
        <v>0</v>
      </c>
      <c r="C31" s="26" t="s">
        <v>189</v>
      </c>
      <c r="D31" s="27" t="s">
        <v>190</v>
      </c>
      <c r="E31" s="10">
        <v>11502.56</v>
      </c>
      <c r="F31" s="10">
        <v>11479.71</v>
      </c>
      <c r="G31" s="10">
        <v>23399.040000000001</v>
      </c>
      <c r="H31" s="10">
        <v>25251.01</v>
      </c>
      <c r="I31" s="10">
        <v>24714.95</v>
      </c>
      <c r="J31" s="10">
        <v>33970.879999999997</v>
      </c>
      <c r="K31" s="10">
        <v>37456.03</v>
      </c>
    </row>
    <row r="32" spans="2:11" x14ac:dyDescent="0.25">
      <c r="B32" s="7" t="s">
        <v>191</v>
      </c>
      <c r="C32" s="7" t="s">
        <v>192</v>
      </c>
      <c r="D32" s="9" t="s">
        <v>193</v>
      </c>
      <c r="E32" s="10">
        <v>6915.62</v>
      </c>
      <c r="F32" s="10">
        <v>9077.94</v>
      </c>
      <c r="G32" s="10">
        <v>16083.64</v>
      </c>
      <c r="H32" s="10">
        <v>21886.15</v>
      </c>
      <c r="I32" s="10">
        <v>21809.75</v>
      </c>
      <c r="J32" s="10">
        <v>31047.17</v>
      </c>
      <c r="K32" s="10">
        <v>34488.74</v>
      </c>
    </row>
    <row r="33" spans="2:11" x14ac:dyDescent="0.25">
      <c r="B33" s="7" t="s">
        <v>194</v>
      </c>
      <c r="C33" s="7" t="s">
        <v>195</v>
      </c>
      <c r="D33" s="9" t="s">
        <v>196</v>
      </c>
      <c r="E33" s="10"/>
      <c r="F33" s="10">
        <v>1660</v>
      </c>
      <c r="G33" s="10"/>
      <c r="H33" s="10">
        <v>1660</v>
      </c>
      <c r="I33" s="10">
        <v>1660</v>
      </c>
      <c r="J33" s="10">
        <v>1659.5</v>
      </c>
      <c r="K33" s="10">
        <v>1659.99</v>
      </c>
    </row>
    <row r="34" spans="2:11" x14ac:dyDescent="0.25">
      <c r="B34" s="7" t="s">
        <v>197</v>
      </c>
      <c r="C34" s="7" t="s">
        <v>198</v>
      </c>
      <c r="D34" s="9" t="s">
        <v>199</v>
      </c>
      <c r="E34" s="10">
        <v>4586.9399999999996</v>
      </c>
      <c r="F34" s="10">
        <v>741.77</v>
      </c>
      <c r="G34" s="10">
        <v>7315.4</v>
      </c>
      <c r="H34" s="10">
        <v>1704.86</v>
      </c>
      <c r="I34" s="10">
        <v>1245.2</v>
      </c>
      <c r="J34" s="10">
        <v>1264.21</v>
      </c>
      <c r="K34" s="10">
        <v>1307.3</v>
      </c>
    </row>
    <row r="35" spans="2:11" x14ac:dyDescent="0.25">
      <c r="B35" s="7" t="s">
        <v>200</v>
      </c>
      <c r="C35" s="7" t="s">
        <v>201</v>
      </c>
      <c r="D35" s="9" t="s">
        <v>202</v>
      </c>
      <c r="E35" s="10"/>
      <c r="F35" s="10"/>
      <c r="G35" s="10"/>
      <c r="H35" s="10"/>
      <c r="I35" s="10"/>
      <c r="J35" s="10"/>
      <c r="K35" s="10"/>
    </row>
    <row r="36" spans="2:11" x14ac:dyDescent="0.25">
      <c r="B36" s="26" t="s">
        <v>0</v>
      </c>
      <c r="C36" s="26" t="s">
        <v>356</v>
      </c>
      <c r="D36" s="27" t="s">
        <v>357</v>
      </c>
      <c r="E36" s="10"/>
      <c r="F36" s="10"/>
      <c r="G36" s="10"/>
      <c r="H36" s="10"/>
      <c r="I36" s="10"/>
      <c r="J36" s="10"/>
      <c r="K36" s="10"/>
    </row>
    <row r="37" spans="2:11" x14ac:dyDescent="0.25">
      <c r="B37" s="7" t="s">
        <v>358</v>
      </c>
      <c r="C37" s="7" t="s">
        <v>359</v>
      </c>
      <c r="D37" s="9" t="s">
        <v>360</v>
      </c>
      <c r="E37" s="10"/>
      <c r="F37" s="10"/>
      <c r="G37" s="10"/>
      <c r="H37" s="10"/>
      <c r="I37" s="10"/>
      <c r="J37" s="10"/>
      <c r="K37" s="10"/>
    </row>
    <row r="38" spans="2:11" x14ac:dyDescent="0.25">
      <c r="B38" s="7" t="s">
        <v>361</v>
      </c>
      <c r="C38" s="7" t="s">
        <v>362</v>
      </c>
      <c r="D38" s="9" t="s">
        <v>363</v>
      </c>
      <c r="E38" s="10"/>
      <c r="F38" s="10"/>
      <c r="G38" s="10"/>
      <c r="H38" s="10"/>
      <c r="I38" s="10"/>
      <c r="J38" s="10"/>
      <c r="K38" s="10"/>
    </row>
    <row r="39" spans="2:11" x14ac:dyDescent="0.25">
      <c r="B39" s="7" t="s">
        <v>364</v>
      </c>
      <c r="C39" s="7" t="s">
        <v>269</v>
      </c>
      <c r="D39" s="9" t="s">
        <v>365</v>
      </c>
      <c r="E39" s="10"/>
      <c r="F39" s="10"/>
      <c r="G39" s="10"/>
      <c r="H39" s="10"/>
      <c r="I39" s="10"/>
      <c r="J39" s="10"/>
      <c r="K39" s="10"/>
    </row>
    <row r="40" spans="2:11" x14ac:dyDescent="0.25">
      <c r="B40" s="26" t="s">
        <v>159</v>
      </c>
      <c r="C40" s="26" t="s">
        <v>203</v>
      </c>
      <c r="D40" s="27" t="s">
        <v>204</v>
      </c>
      <c r="E40" s="10"/>
      <c r="F40" s="10"/>
      <c r="G40" s="10"/>
      <c r="H40" s="10"/>
      <c r="I40" s="10"/>
      <c r="J40" s="10"/>
      <c r="K40" s="10"/>
    </row>
    <row r="41" spans="2:11" x14ac:dyDescent="0.25">
      <c r="B41" s="7" t="s">
        <v>366</v>
      </c>
      <c r="C41" s="7" t="s">
        <v>367</v>
      </c>
      <c r="D41" s="9" t="s">
        <v>368</v>
      </c>
      <c r="E41" s="10"/>
      <c r="F41" s="10"/>
      <c r="G41" s="10"/>
      <c r="H41" s="10"/>
      <c r="I41" s="10"/>
      <c r="J41" s="10"/>
      <c r="K41" s="10"/>
    </row>
    <row r="42" spans="2:11" x14ac:dyDescent="0.25">
      <c r="B42" s="7" t="s">
        <v>369</v>
      </c>
      <c r="C42" s="7" t="s">
        <v>275</v>
      </c>
      <c r="D42" s="9" t="s">
        <v>370</v>
      </c>
      <c r="E42" s="10"/>
      <c r="F42" s="10"/>
      <c r="G42" s="10"/>
      <c r="H42" s="10"/>
      <c r="I42" s="10"/>
      <c r="J42" s="10"/>
      <c r="K42" s="10"/>
    </row>
    <row r="43" spans="2:11" x14ac:dyDescent="0.25">
      <c r="B43" s="7" t="s">
        <v>205</v>
      </c>
      <c r="C43" s="7" t="s">
        <v>206</v>
      </c>
      <c r="D43" s="9" t="s">
        <v>207</v>
      </c>
      <c r="E43" s="10"/>
      <c r="F43" s="10"/>
      <c r="G43" s="10"/>
      <c r="H43" s="10"/>
      <c r="I43" s="10"/>
      <c r="J43" s="10"/>
      <c r="K43" s="10"/>
    </row>
    <row r="44" spans="2:11" x14ac:dyDescent="0.25">
      <c r="B44" s="7" t="s">
        <v>371</v>
      </c>
      <c r="C44" s="7" t="s">
        <v>372</v>
      </c>
      <c r="D44" s="9" t="s">
        <v>373</v>
      </c>
      <c r="E44" s="10"/>
      <c r="F44" s="10"/>
      <c r="G44" s="10"/>
      <c r="H44" s="10"/>
      <c r="I44" s="10"/>
      <c r="J44" s="10"/>
      <c r="K44" s="10"/>
    </row>
    <row r="45" spans="2:11" x14ac:dyDescent="0.25">
      <c r="B45" s="7" t="s">
        <v>374</v>
      </c>
      <c r="C45" s="7" t="s">
        <v>375</v>
      </c>
      <c r="D45" s="9" t="s">
        <v>376</v>
      </c>
      <c r="E45" s="10"/>
      <c r="F45" s="10"/>
      <c r="G45" s="10"/>
      <c r="H45" s="10"/>
      <c r="I45" s="10"/>
      <c r="J45" s="10"/>
      <c r="K45" s="10"/>
    </row>
    <row r="46" spans="2:11" x14ac:dyDescent="0.25">
      <c r="B46" s="7" t="s">
        <v>377</v>
      </c>
      <c r="C46" s="7" t="s">
        <v>378</v>
      </c>
      <c r="D46" s="9" t="s">
        <v>379</v>
      </c>
      <c r="E46" s="10"/>
      <c r="F46" s="10"/>
      <c r="G46" s="10"/>
      <c r="H46" s="10"/>
      <c r="I46" s="10"/>
      <c r="J46" s="10"/>
      <c r="K46" s="10"/>
    </row>
    <row r="47" spans="2:11" x14ac:dyDescent="0.25">
      <c r="B47" s="7" t="s">
        <v>380</v>
      </c>
      <c r="C47" s="7" t="s">
        <v>381</v>
      </c>
      <c r="D47" s="9" t="s">
        <v>382</v>
      </c>
      <c r="E47" s="10"/>
      <c r="F47" s="10"/>
      <c r="G47" s="10"/>
      <c r="H47" s="10"/>
      <c r="I47" s="10"/>
      <c r="J47" s="10"/>
      <c r="K47" s="10"/>
    </row>
    <row r="48" spans="2:11" x14ac:dyDescent="0.25">
      <c r="B48" s="7" t="s">
        <v>383</v>
      </c>
      <c r="C48" s="7" t="s">
        <v>384</v>
      </c>
      <c r="D48" s="9" t="s">
        <v>385</v>
      </c>
      <c r="E48" s="10"/>
      <c r="F48" s="10"/>
      <c r="G48" s="10"/>
      <c r="H48" s="10"/>
      <c r="I48" s="10"/>
      <c r="J48" s="10"/>
      <c r="K48" s="10"/>
    </row>
    <row r="49" spans="2:11" x14ac:dyDescent="0.25">
      <c r="B49" s="26" t="s">
        <v>162</v>
      </c>
      <c r="C49" s="26" t="s">
        <v>386</v>
      </c>
      <c r="D49" s="27" t="s">
        <v>387</v>
      </c>
      <c r="E49" s="10"/>
      <c r="F49" s="10"/>
      <c r="G49" s="10"/>
      <c r="H49" s="10"/>
      <c r="I49" s="10"/>
      <c r="J49" s="10"/>
      <c r="K49" s="10"/>
    </row>
    <row r="50" spans="2:11" x14ac:dyDescent="0.25">
      <c r="B50" s="7" t="s">
        <v>388</v>
      </c>
      <c r="C50" s="7" t="s">
        <v>389</v>
      </c>
      <c r="D50" s="9" t="s">
        <v>390</v>
      </c>
      <c r="E50" s="10"/>
      <c r="F50" s="10"/>
      <c r="G50" s="10"/>
      <c r="H50" s="10"/>
      <c r="I50" s="10"/>
      <c r="J50" s="10"/>
      <c r="K50" s="10"/>
    </row>
    <row r="51" spans="2:11" x14ac:dyDescent="0.25">
      <c r="B51" s="7" t="s">
        <v>391</v>
      </c>
      <c r="C51" s="7" t="s">
        <v>392</v>
      </c>
      <c r="D51" s="9" t="s">
        <v>393</v>
      </c>
      <c r="E51" s="10"/>
      <c r="F51" s="10"/>
      <c r="G51" s="10"/>
      <c r="H51" s="10"/>
      <c r="I51" s="10"/>
      <c r="J51" s="10"/>
      <c r="K51" s="10"/>
    </row>
    <row r="52" spans="2:11" x14ac:dyDescent="0.25">
      <c r="B52" s="7" t="s">
        <v>394</v>
      </c>
      <c r="C52" s="7" t="s">
        <v>395</v>
      </c>
      <c r="D52" s="9" t="s">
        <v>396</v>
      </c>
      <c r="E52" s="10"/>
      <c r="F52" s="10"/>
      <c r="G52" s="10"/>
      <c r="H52" s="10"/>
      <c r="I52" s="10"/>
      <c r="J52" s="10"/>
      <c r="K52" s="10"/>
    </row>
    <row r="53" spans="2:11" x14ac:dyDescent="0.25">
      <c r="B53" s="7" t="s">
        <v>397</v>
      </c>
      <c r="C53" s="7" t="s">
        <v>398</v>
      </c>
      <c r="D53" s="9" t="s">
        <v>399</v>
      </c>
      <c r="E53" s="10"/>
      <c r="F53" s="10"/>
      <c r="G53" s="10"/>
      <c r="H53" s="10"/>
      <c r="I53" s="10"/>
      <c r="J53" s="10"/>
      <c r="K53" s="10"/>
    </row>
    <row r="54" spans="2:11" x14ac:dyDescent="0.25">
      <c r="B54" s="26" t="s">
        <v>165</v>
      </c>
      <c r="C54" s="26" t="s">
        <v>208</v>
      </c>
      <c r="D54" s="27" t="s">
        <v>209</v>
      </c>
      <c r="E54" s="10">
        <v>80085.149999999994</v>
      </c>
      <c r="F54" s="10">
        <v>92066.15</v>
      </c>
      <c r="G54" s="10">
        <v>84396.08</v>
      </c>
      <c r="H54" s="10">
        <v>80522.23</v>
      </c>
      <c r="I54" s="10">
        <v>75495.789999999994</v>
      </c>
      <c r="J54" s="10">
        <v>74044.320000000007</v>
      </c>
      <c r="K54" s="10">
        <v>33496.120000000003</v>
      </c>
    </row>
    <row r="55" spans="2:11" x14ac:dyDescent="0.25">
      <c r="B55" s="7" t="s">
        <v>210</v>
      </c>
      <c r="C55" s="7" t="s">
        <v>211</v>
      </c>
      <c r="D55" s="9" t="s">
        <v>212</v>
      </c>
      <c r="E55" s="10"/>
      <c r="F55" s="10"/>
      <c r="G55" s="10"/>
      <c r="H55" s="10"/>
      <c r="I55" s="10"/>
      <c r="J55" s="10"/>
      <c r="K55" s="10"/>
    </row>
    <row r="56" spans="2:11" x14ac:dyDescent="0.25">
      <c r="B56" s="7" t="s">
        <v>213</v>
      </c>
      <c r="C56" s="7" t="s">
        <v>214</v>
      </c>
      <c r="D56" s="9" t="s">
        <v>215</v>
      </c>
      <c r="E56" s="10">
        <v>79594.47</v>
      </c>
      <c r="F56" s="10">
        <v>90919.43</v>
      </c>
      <c r="G56" s="10">
        <v>83160.69</v>
      </c>
      <c r="H56" s="10">
        <v>78833.53</v>
      </c>
      <c r="I56" s="10">
        <v>73789.62</v>
      </c>
      <c r="J56" s="10">
        <v>72344.12</v>
      </c>
      <c r="K56" s="10">
        <v>31768.83</v>
      </c>
    </row>
    <row r="57" spans="2:11" x14ac:dyDescent="0.25">
      <c r="B57" s="7" t="s">
        <v>216</v>
      </c>
      <c r="C57" s="7" t="s">
        <v>217</v>
      </c>
      <c r="D57" s="9" t="s">
        <v>218</v>
      </c>
      <c r="E57" s="10"/>
      <c r="F57" s="10"/>
      <c r="G57" s="10"/>
      <c r="H57" s="10"/>
      <c r="I57" s="10"/>
      <c r="J57" s="10"/>
      <c r="K57" s="10"/>
    </row>
    <row r="58" spans="2:11" x14ac:dyDescent="0.25">
      <c r="B58" s="7" t="s">
        <v>219</v>
      </c>
      <c r="C58" s="7" t="s">
        <v>220</v>
      </c>
      <c r="D58" s="9" t="s">
        <v>221</v>
      </c>
      <c r="E58" s="10"/>
      <c r="F58" s="10"/>
      <c r="G58" s="10"/>
      <c r="H58" s="10"/>
      <c r="I58" s="10"/>
      <c r="J58" s="10"/>
      <c r="K58" s="10"/>
    </row>
    <row r="59" spans="2:11" x14ac:dyDescent="0.25">
      <c r="B59" s="7" t="s">
        <v>400</v>
      </c>
      <c r="C59" s="7" t="s">
        <v>401</v>
      </c>
      <c r="D59" s="9" t="s">
        <v>402</v>
      </c>
      <c r="E59" s="10"/>
      <c r="F59" s="10"/>
      <c r="G59" s="10"/>
      <c r="H59" s="10"/>
      <c r="I59" s="10"/>
      <c r="J59" s="10"/>
      <c r="K59" s="10"/>
    </row>
    <row r="60" spans="2:11" x14ac:dyDescent="0.25">
      <c r="B60" s="7" t="s">
        <v>403</v>
      </c>
      <c r="C60" s="7" t="s">
        <v>404</v>
      </c>
      <c r="D60" s="9" t="s">
        <v>405</v>
      </c>
      <c r="E60" s="10"/>
      <c r="F60" s="10"/>
      <c r="G60" s="10"/>
      <c r="H60" s="10"/>
      <c r="I60" s="10"/>
      <c r="J60" s="10"/>
      <c r="K60" s="10"/>
    </row>
    <row r="61" spans="2:11" x14ac:dyDescent="0.25">
      <c r="B61" s="7" t="s">
        <v>222</v>
      </c>
      <c r="C61" s="7" t="s">
        <v>223</v>
      </c>
      <c r="D61" s="9" t="s">
        <v>224</v>
      </c>
      <c r="E61" s="10"/>
      <c r="F61" s="10"/>
      <c r="G61" s="10"/>
      <c r="H61" s="10"/>
      <c r="I61" s="10"/>
      <c r="J61" s="10"/>
      <c r="K61" s="10"/>
    </row>
    <row r="62" spans="2:11" x14ac:dyDescent="0.25">
      <c r="B62" s="7" t="s">
        <v>225</v>
      </c>
      <c r="C62" s="7" t="s">
        <v>226</v>
      </c>
      <c r="D62" s="9" t="s">
        <v>227</v>
      </c>
      <c r="E62" s="10">
        <v>490.68</v>
      </c>
      <c r="F62" s="10">
        <v>1146.72</v>
      </c>
      <c r="G62" s="10">
        <v>1235.3900000000001</v>
      </c>
      <c r="H62" s="10">
        <v>1688.7</v>
      </c>
      <c r="I62" s="10">
        <v>1706.17</v>
      </c>
      <c r="J62" s="10">
        <v>1700.2</v>
      </c>
      <c r="K62" s="10">
        <v>1727.29</v>
      </c>
    </row>
    <row r="63" spans="2:11" x14ac:dyDescent="0.25">
      <c r="B63" s="7" t="s">
        <v>406</v>
      </c>
      <c r="C63" s="7" t="s">
        <v>407</v>
      </c>
      <c r="D63" s="9" t="s">
        <v>408</v>
      </c>
      <c r="E63" s="10"/>
      <c r="F63" s="10"/>
      <c r="G63" s="10"/>
      <c r="H63" s="10"/>
      <c r="I63" s="10"/>
      <c r="J63" s="10"/>
      <c r="K63" s="10"/>
    </row>
    <row r="64" spans="2:11" x14ac:dyDescent="0.25">
      <c r="B64" s="26" t="s">
        <v>321</v>
      </c>
      <c r="C64" s="26" t="s">
        <v>409</v>
      </c>
      <c r="D64" s="27" t="s">
        <v>410</v>
      </c>
      <c r="E64" s="10"/>
      <c r="F64" s="10"/>
      <c r="G64" s="10"/>
      <c r="H64" s="10"/>
      <c r="I64" s="10"/>
      <c r="J64" s="10"/>
      <c r="K64" s="10"/>
    </row>
    <row r="65" spans="2:47" x14ac:dyDescent="0.25">
      <c r="B65" s="7" t="s">
        <v>411</v>
      </c>
      <c r="C65" s="7" t="s">
        <v>412</v>
      </c>
      <c r="D65" s="9" t="s">
        <v>413</v>
      </c>
      <c r="E65" s="10"/>
      <c r="F65" s="10"/>
      <c r="G65" s="10"/>
      <c r="H65" s="10"/>
      <c r="I65" s="10"/>
      <c r="J65" s="10"/>
      <c r="K65" s="10"/>
    </row>
    <row r="66" spans="2:47" x14ac:dyDescent="0.25">
      <c r="B66" s="7" t="s">
        <v>414</v>
      </c>
      <c r="C66" s="7" t="s">
        <v>415</v>
      </c>
      <c r="D66" s="9" t="s">
        <v>416</v>
      </c>
      <c r="E66" s="10"/>
      <c r="F66" s="10"/>
      <c r="G66" s="10"/>
      <c r="H66" s="10"/>
      <c r="I66" s="10"/>
      <c r="J66" s="10"/>
      <c r="K66" s="10"/>
    </row>
    <row r="67" spans="2:47" x14ac:dyDescent="0.25">
      <c r="B67" s="7" t="s">
        <v>417</v>
      </c>
      <c r="C67" s="7" t="s">
        <v>418</v>
      </c>
      <c r="D67" s="9" t="s">
        <v>419</v>
      </c>
      <c r="E67" s="10"/>
      <c r="F67" s="10"/>
      <c r="G67" s="10"/>
      <c r="H67" s="10"/>
      <c r="I67" s="10"/>
      <c r="J67" s="10"/>
      <c r="K67" s="10"/>
    </row>
    <row r="68" spans="2:47" x14ac:dyDescent="0.25">
      <c r="B68" s="7" t="s">
        <v>420</v>
      </c>
      <c r="C68" s="7" t="s">
        <v>421</v>
      </c>
      <c r="D68" s="9" t="s">
        <v>422</v>
      </c>
      <c r="E68" s="10"/>
      <c r="F68" s="10"/>
      <c r="G68" s="10"/>
      <c r="H68" s="10"/>
      <c r="I68" s="10"/>
      <c r="J68" s="10"/>
      <c r="K68" s="10"/>
    </row>
    <row r="69" spans="2:47" x14ac:dyDescent="0.25">
      <c r="B69" s="7" t="s">
        <v>423</v>
      </c>
      <c r="C69" s="7" t="s">
        <v>424</v>
      </c>
      <c r="D69" s="9" t="s">
        <v>425</v>
      </c>
      <c r="E69" s="10"/>
      <c r="F69" s="10"/>
      <c r="G69" s="10"/>
      <c r="H69" s="10"/>
      <c r="I69" s="10"/>
      <c r="J69" s="10"/>
      <c r="K69" s="10"/>
    </row>
    <row r="70" spans="2:47" x14ac:dyDescent="0.25">
      <c r="B70" s="7" t="s">
        <v>426</v>
      </c>
      <c r="C70" s="7" t="s">
        <v>427</v>
      </c>
      <c r="D70" s="9" t="s">
        <v>428</v>
      </c>
      <c r="E70" s="10"/>
      <c r="F70" s="10"/>
      <c r="G70" s="10"/>
      <c r="H70" s="10"/>
      <c r="I70" s="10"/>
      <c r="J70" s="10"/>
      <c r="K70" s="10"/>
    </row>
    <row r="71" spans="2:47" x14ac:dyDescent="0.25">
      <c r="B71" s="7" t="s">
        <v>429</v>
      </c>
      <c r="C71" s="7" t="s">
        <v>430</v>
      </c>
      <c r="D71" s="9" t="s">
        <v>431</v>
      </c>
      <c r="E71" s="10"/>
      <c r="F71" s="10"/>
      <c r="G71" s="10"/>
      <c r="H71" s="10"/>
      <c r="I71" s="10"/>
      <c r="J71" s="10"/>
      <c r="K71" s="10"/>
    </row>
    <row r="72" spans="2:47" x14ac:dyDescent="0.25">
      <c r="B72" s="7" t="s">
        <v>432</v>
      </c>
      <c r="C72" s="7" t="s">
        <v>433</v>
      </c>
      <c r="D72" s="9" t="s">
        <v>434</v>
      </c>
      <c r="E72" s="10"/>
      <c r="F72" s="10"/>
      <c r="G72" s="10"/>
      <c r="H72" s="10"/>
      <c r="I72" s="10"/>
      <c r="J72" s="10"/>
      <c r="K72" s="10"/>
      <c r="M72" s="223" t="s">
        <v>243</v>
      </c>
      <c r="N72" s="190" t="s">
        <v>244</v>
      </c>
      <c r="O72" s="190" t="s">
        <v>245</v>
      </c>
      <c r="P72" s="190" t="s">
        <v>246</v>
      </c>
      <c r="Q72" s="190" t="s">
        <v>247</v>
      </c>
      <c r="R72" s="190" t="s">
        <v>248</v>
      </c>
      <c r="S72" s="190" t="s">
        <v>249</v>
      </c>
      <c r="T72" s="190" t="s">
        <v>250</v>
      </c>
      <c r="U72" s="190" t="s">
        <v>251</v>
      </c>
      <c r="V72" s="190" t="s">
        <v>252</v>
      </c>
      <c r="W72" s="190" t="s">
        <v>253</v>
      </c>
      <c r="X72" s="190" t="s">
        <v>254</v>
      </c>
      <c r="Y72" s="190" t="s">
        <v>255</v>
      </c>
      <c r="Z72" s="190" t="s">
        <v>256</v>
      </c>
      <c r="AA72" s="190" t="s">
        <v>257</v>
      </c>
      <c r="AB72" s="190" t="s">
        <v>446</v>
      </c>
      <c r="AC72" s="190" t="s">
        <v>447</v>
      </c>
      <c r="AD72" s="190" t="s">
        <v>448</v>
      </c>
      <c r="AE72" s="190" t="s">
        <v>449</v>
      </c>
      <c r="AF72" s="190" t="s">
        <v>450</v>
      </c>
      <c r="AG72" s="190" t="s">
        <v>451</v>
      </c>
      <c r="AH72" s="190" t="s">
        <v>452</v>
      </c>
      <c r="AI72" s="190" t="s">
        <v>453</v>
      </c>
      <c r="AJ72" s="190" t="s">
        <v>454</v>
      </c>
      <c r="AK72" s="190" t="s">
        <v>455</v>
      </c>
      <c r="AL72" s="190" t="s">
        <v>456</v>
      </c>
      <c r="AM72" s="190" t="s">
        <v>457</v>
      </c>
      <c r="AN72" s="190" t="s">
        <v>458</v>
      </c>
      <c r="AO72" s="190" t="s">
        <v>459</v>
      </c>
      <c r="AP72" s="190" t="s">
        <v>460</v>
      </c>
      <c r="AQ72" s="190" t="s">
        <v>461</v>
      </c>
      <c r="AR72" s="190" t="s">
        <v>462</v>
      </c>
      <c r="AS72" s="190" t="s">
        <v>463</v>
      </c>
      <c r="AT72" s="190" t="s">
        <v>464</v>
      </c>
      <c r="AU72" s="190" t="s">
        <v>465</v>
      </c>
    </row>
    <row r="73" spans="2:47" x14ac:dyDescent="0.25">
      <c r="B73" s="7" t="s">
        <v>435</v>
      </c>
      <c r="C73" s="7" t="s">
        <v>436</v>
      </c>
      <c r="D73" s="9" t="s">
        <v>437</v>
      </c>
      <c r="E73" s="10"/>
      <c r="F73" s="10"/>
      <c r="G73" s="10"/>
      <c r="H73" s="10"/>
      <c r="I73" s="10"/>
      <c r="J73" s="10"/>
      <c r="K73" s="10"/>
      <c r="M73" s="223" t="s">
        <v>470</v>
      </c>
      <c r="N73" s="223" t="s">
        <v>470</v>
      </c>
      <c r="O73" s="223" t="s">
        <v>470</v>
      </c>
      <c r="P73" s="223" t="s">
        <v>470</v>
      </c>
      <c r="Q73" s="223" t="s">
        <v>470</v>
      </c>
      <c r="R73" s="223" t="s">
        <v>470</v>
      </c>
      <c r="S73" s="223" t="s">
        <v>470</v>
      </c>
      <c r="T73" s="223" t="s">
        <v>470</v>
      </c>
      <c r="U73" s="223" t="s">
        <v>470</v>
      </c>
      <c r="V73" s="223" t="s">
        <v>470</v>
      </c>
      <c r="W73" s="223" t="s">
        <v>470</v>
      </c>
      <c r="X73" s="223" t="s">
        <v>470</v>
      </c>
      <c r="Y73" s="223" t="s">
        <v>470</v>
      </c>
      <c r="Z73" s="223" t="s">
        <v>470</v>
      </c>
      <c r="AA73" s="223" t="s">
        <v>470</v>
      </c>
      <c r="AB73" s="223" t="s">
        <v>470</v>
      </c>
      <c r="AC73" s="223" t="s">
        <v>470</v>
      </c>
      <c r="AD73" s="223" t="s">
        <v>470</v>
      </c>
      <c r="AE73" s="223" t="s">
        <v>470</v>
      </c>
      <c r="AF73" s="223" t="s">
        <v>470</v>
      </c>
      <c r="AG73" s="223" t="s">
        <v>470</v>
      </c>
      <c r="AH73" s="223" t="s">
        <v>470</v>
      </c>
      <c r="AI73" s="223" t="s">
        <v>470</v>
      </c>
      <c r="AJ73" s="223" t="s">
        <v>470</v>
      </c>
      <c r="AK73" s="223" t="s">
        <v>470</v>
      </c>
      <c r="AL73" s="223" t="s">
        <v>470</v>
      </c>
      <c r="AM73" s="223" t="s">
        <v>470</v>
      </c>
      <c r="AN73" s="223" t="s">
        <v>470</v>
      </c>
      <c r="AO73" s="223" t="s">
        <v>470</v>
      </c>
      <c r="AP73" s="223" t="s">
        <v>470</v>
      </c>
      <c r="AQ73" s="223" t="s">
        <v>470</v>
      </c>
      <c r="AR73" s="223" t="s">
        <v>470</v>
      </c>
      <c r="AS73" s="223" t="s">
        <v>470</v>
      </c>
      <c r="AT73" s="223" t="s">
        <v>470</v>
      </c>
      <c r="AU73" s="223" t="s">
        <v>470</v>
      </c>
    </row>
    <row r="74" spans="2:47" x14ac:dyDescent="0.25">
      <c r="B74" s="26" t="s">
        <v>0</v>
      </c>
      <c r="C74" s="26" t="s">
        <v>228</v>
      </c>
      <c r="D74" s="27" t="s">
        <v>229</v>
      </c>
      <c r="E74" s="10">
        <v>2367714.36</v>
      </c>
      <c r="F74" s="10">
        <v>3875656.59</v>
      </c>
      <c r="G74" s="10">
        <v>5663407.29</v>
      </c>
      <c r="H74" s="10">
        <v>6508405.1900000004</v>
      </c>
      <c r="I74" s="10">
        <v>5460521.6900000004</v>
      </c>
      <c r="J74" s="10">
        <v>6047333.6799999997</v>
      </c>
      <c r="K74" s="10">
        <v>7221694.1500000004</v>
      </c>
      <c r="M74" s="223" t="s">
        <v>37</v>
      </c>
      <c r="N74" s="223" t="s">
        <v>37</v>
      </c>
      <c r="O74" s="223" t="s">
        <v>37</v>
      </c>
      <c r="P74" s="223" t="s">
        <v>37</v>
      </c>
      <c r="Q74" s="223" t="s">
        <v>37</v>
      </c>
      <c r="R74" s="223" t="s">
        <v>37</v>
      </c>
      <c r="S74" s="223" t="s">
        <v>37</v>
      </c>
      <c r="T74" s="223" t="s">
        <v>37</v>
      </c>
      <c r="U74" s="223" t="s">
        <v>37</v>
      </c>
      <c r="V74" s="223" t="s">
        <v>37</v>
      </c>
      <c r="W74" s="223" t="s">
        <v>37</v>
      </c>
      <c r="X74" s="223" t="s">
        <v>37</v>
      </c>
      <c r="Y74" s="223" t="s">
        <v>37</v>
      </c>
      <c r="Z74" s="223" t="s">
        <v>37</v>
      </c>
      <c r="AA74" s="223" t="s">
        <v>37</v>
      </c>
      <c r="AB74" s="223" t="s">
        <v>37</v>
      </c>
      <c r="AC74" s="223" t="s">
        <v>37</v>
      </c>
      <c r="AD74" s="223" t="s">
        <v>37</v>
      </c>
      <c r="AE74" s="223" t="s">
        <v>37</v>
      </c>
      <c r="AF74" s="223" t="s">
        <v>37</v>
      </c>
      <c r="AG74" s="223" t="s">
        <v>37</v>
      </c>
      <c r="AH74" s="223" t="s">
        <v>37</v>
      </c>
      <c r="AI74" s="223" t="s">
        <v>37</v>
      </c>
      <c r="AJ74" s="223" t="s">
        <v>37</v>
      </c>
      <c r="AK74" s="223" t="s">
        <v>37</v>
      </c>
      <c r="AL74" s="223" t="s">
        <v>37</v>
      </c>
      <c r="AM74" s="223" t="s">
        <v>37</v>
      </c>
      <c r="AN74" s="223" t="s">
        <v>37</v>
      </c>
      <c r="AO74" s="223" t="s">
        <v>37</v>
      </c>
      <c r="AP74" s="223" t="s">
        <v>37</v>
      </c>
      <c r="AQ74" s="223" t="s">
        <v>37</v>
      </c>
      <c r="AR74" s="223" t="s">
        <v>37</v>
      </c>
      <c r="AS74" s="223" t="s">
        <v>37</v>
      </c>
      <c r="AT74" s="223" t="s">
        <v>37</v>
      </c>
      <c r="AU74" s="223" t="s">
        <v>37</v>
      </c>
    </row>
    <row r="75" spans="2:47" x14ac:dyDescent="0.25">
      <c r="B75" s="26" t="s">
        <v>0</v>
      </c>
      <c r="C75" s="26" t="s">
        <v>230</v>
      </c>
      <c r="D75" s="27" t="s">
        <v>231</v>
      </c>
      <c r="E75" s="10">
        <v>519259.51</v>
      </c>
      <c r="F75" s="10">
        <v>555286.48</v>
      </c>
      <c r="G75" s="10">
        <v>630307.05000000005</v>
      </c>
      <c r="H75" s="10">
        <v>575827.84</v>
      </c>
      <c r="I75" s="10">
        <v>422896.46</v>
      </c>
      <c r="J75" s="10">
        <v>438033.67</v>
      </c>
      <c r="K75" s="10">
        <v>548767.67000000004</v>
      </c>
      <c r="L75" s="19">
        <f>AVERAGE(E75:K75)</f>
        <v>527196.95428571419</v>
      </c>
      <c r="M75" s="191">
        <f>L75*$H$87+L75</f>
        <v>539591.16868531343</v>
      </c>
      <c r="N75" s="191">
        <f t="shared" ref="N75:AU75" si="0">M75*$H$87+M75</f>
        <v>552276.76669275505</v>
      </c>
      <c r="O75" s="191">
        <f t="shared" si="0"/>
        <v>565260.59863385884</v>
      </c>
      <c r="P75" s="191">
        <f t="shared" si="0"/>
        <v>578549.67588318791</v>
      </c>
      <c r="Q75" s="191">
        <f t="shared" si="0"/>
        <v>592151.17465024791</v>
      </c>
      <c r="R75" s="191">
        <f t="shared" si="0"/>
        <v>606072.43985469791</v>
      </c>
      <c r="S75" s="191">
        <f t="shared" si="0"/>
        <v>620320.98909266701</v>
      </c>
      <c r="T75" s="191">
        <f t="shared" si="0"/>
        <v>634904.51669631712</v>
      </c>
      <c r="U75" s="191">
        <f t="shared" si="0"/>
        <v>649830.89788884472</v>
      </c>
      <c r="V75" s="191">
        <f t="shared" si="0"/>
        <v>665108.1930371651</v>
      </c>
      <c r="W75" s="191">
        <f t="shared" si="0"/>
        <v>680744.65200457617</v>
      </c>
      <c r="X75" s="191">
        <f t="shared" si="0"/>
        <v>696748.7186057514</v>
      </c>
      <c r="Y75" s="191">
        <f t="shared" si="0"/>
        <v>713129.03516646824</v>
      </c>
      <c r="Z75" s="191">
        <f t="shared" si="0"/>
        <v>729894.44719053409</v>
      </c>
      <c r="AA75" s="191">
        <f t="shared" si="0"/>
        <v>747054.00813643006</v>
      </c>
      <c r="AB75" s="191">
        <f t="shared" si="0"/>
        <v>764616.98430625233</v>
      </c>
      <c r="AC75" s="191">
        <f t="shared" si="0"/>
        <v>782592.85984959011</v>
      </c>
      <c r="AD75" s="191">
        <f t="shared" si="0"/>
        <v>800991.34188504331</v>
      </c>
      <c r="AE75" s="191">
        <f t="shared" si="0"/>
        <v>819822.36574214557</v>
      </c>
      <c r="AF75" s="191">
        <f t="shared" si="0"/>
        <v>839096.10032652272</v>
      </c>
      <c r="AG75" s="191">
        <f t="shared" si="0"/>
        <v>858822.95361118403</v>
      </c>
      <c r="AH75" s="191">
        <f t="shared" si="0"/>
        <v>879013.57825691253</v>
      </c>
      <c r="AI75" s="191">
        <f t="shared" si="0"/>
        <v>899678.87736478774</v>
      </c>
      <c r="AJ75" s="191">
        <f t="shared" si="0"/>
        <v>920830.01036394911</v>
      </c>
      <c r="AK75" s="191">
        <f t="shared" si="0"/>
        <v>942478.39903777814</v>
      </c>
      <c r="AL75" s="191">
        <f t="shared" si="0"/>
        <v>964635.73369175382</v>
      </c>
      <c r="AM75" s="191">
        <f t="shared" si="0"/>
        <v>987313.9794663128</v>
      </c>
      <c r="AN75" s="191">
        <f t="shared" si="0"/>
        <v>1010525.3827981219</v>
      </c>
      <c r="AO75" s="191">
        <f t="shared" si="0"/>
        <v>1034282.4780332536</v>
      </c>
      <c r="AP75" s="191">
        <f t="shared" si="0"/>
        <v>1058598.0941958341</v>
      </c>
      <c r="AQ75" s="191">
        <f t="shared" si="0"/>
        <v>1083485.3619158212</v>
      </c>
      <c r="AR75" s="191">
        <f t="shared" si="0"/>
        <v>1108957.72051965</v>
      </c>
      <c r="AS75" s="191">
        <f t="shared" si="0"/>
        <v>1135028.9252875792</v>
      </c>
      <c r="AT75" s="191">
        <f t="shared" si="0"/>
        <v>1161713.054881653</v>
      </c>
      <c r="AU75" s="191">
        <f t="shared" si="0"/>
        <v>1189024.5189482938</v>
      </c>
    </row>
    <row r="76" spans="2:47" x14ac:dyDescent="0.25">
      <c r="B76" s="7" t="s">
        <v>232</v>
      </c>
      <c r="C76" s="7" t="s">
        <v>233</v>
      </c>
      <c r="D76" s="9" t="s">
        <v>234</v>
      </c>
      <c r="E76" s="10">
        <v>115092.15</v>
      </c>
      <c r="F76" s="10">
        <v>126618.74</v>
      </c>
      <c r="G76" s="10">
        <v>148446.29</v>
      </c>
      <c r="H76" s="10">
        <v>126843.36</v>
      </c>
      <c r="I76" s="10">
        <v>96246.76</v>
      </c>
      <c r="J76" s="10">
        <v>116250.66</v>
      </c>
      <c r="K76" s="10">
        <v>127949.67</v>
      </c>
    </row>
    <row r="77" spans="2:47" x14ac:dyDescent="0.25">
      <c r="B77" s="7" t="s">
        <v>438</v>
      </c>
      <c r="C77" s="7" t="s">
        <v>439</v>
      </c>
      <c r="D77" s="9" t="s">
        <v>440</v>
      </c>
      <c r="E77" s="10"/>
      <c r="F77" s="10"/>
      <c r="G77" s="10"/>
      <c r="H77" s="10"/>
      <c r="I77" s="10"/>
      <c r="J77" s="10"/>
      <c r="K77" s="10"/>
    </row>
    <row r="78" spans="2:47" x14ac:dyDescent="0.25">
      <c r="B78" s="26" t="s">
        <v>0</v>
      </c>
      <c r="C78" s="26" t="s">
        <v>235</v>
      </c>
      <c r="D78" s="27" t="s">
        <v>236</v>
      </c>
      <c r="E78" s="10">
        <v>404167.36</v>
      </c>
      <c r="F78" s="10">
        <v>428667.74</v>
      </c>
      <c r="G78" s="10">
        <v>481860.76</v>
      </c>
      <c r="H78" s="10">
        <v>448984.48</v>
      </c>
      <c r="I78" s="10">
        <v>326649.7</v>
      </c>
      <c r="J78" s="10">
        <v>321783.01</v>
      </c>
      <c r="K78" s="10">
        <v>420818</v>
      </c>
      <c r="L78" s="19">
        <f>AVERAGE(E78:K78)</f>
        <v>404704.4357142857</v>
      </c>
    </row>
    <row r="79" spans="2:47" ht="15.75" thickBot="1" x14ac:dyDescent="0.3"/>
    <row r="80" spans="2:47" x14ac:dyDescent="0.25">
      <c r="C80" s="26" t="s">
        <v>235</v>
      </c>
      <c r="F80" s="238">
        <f>(F78-E78)/E78</f>
        <v>6.0619392916835255E-2</v>
      </c>
      <c r="G80" s="239">
        <f t="shared" ref="G80:K80" si="1">(G78-F78)/F78</f>
        <v>0.12408916052325286</v>
      </c>
      <c r="H80" s="239">
        <f t="shared" si="1"/>
        <v>-6.8227759405019878E-2</v>
      </c>
      <c r="I80" s="239">
        <f t="shared" si="1"/>
        <v>-0.2724699526362247</v>
      </c>
      <c r="J80" s="239">
        <f t="shared" si="1"/>
        <v>-1.4898804437903975E-2</v>
      </c>
      <c r="K80" s="240">
        <f t="shared" si="1"/>
        <v>0.30776948105495061</v>
      </c>
    </row>
    <row r="81" spans="3:11" ht="15.75" thickBot="1" x14ac:dyDescent="0.3">
      <c r="F81" s="173"/>
      <c r="G81" s="145"/>
      <c r="H81" s="145"/>
      <c r="I81" s="114"/>
      <c r="J81" s="114"/>
      <c r="K81" s="117"/>
    </row>
    <row r="82" spans="3:11" ht="15.75" thickBot="1" x14ac:dyDescent="0.3">
      <c r="F82" s="331" t="s">
        <v>445</v>
      </c>
      <c r="G82" s="332"/>
      <c r="H82" s="243">
        <f>AVERAGE(F80:K80)</f>
        <v>2.2813586335981698E-2</v>
      </c>
      <c r="I82" s="242"/>
      <c r="J82" s="163"/>
      <c r="K82" s="164"/>
    </row>
    <row r="84" spans="3:11" ht="15.75" thickBot="1" x14ac:dyDescent="0.3"/>
    <row r="85" spans="3:11" x14ac:dyDescent="0.25">
      <c r="C85" s="26" t="s">
        <v>230</v>
      </c>
      <c r="E85" s="241"/>
      <c r="F85" s="238">
        <f>(F75-E75)/E75</f>
        <v>6.9381435113244183E-2</v>
      </c>
      <c r="G85" s="239">
        <f t="shared" ref="G85:K85" si="2">(G75-F75)/F75</f>
        <v>0.13510246098554402</v>
      </c>
      <c r="H85" s="239">
        <f t="shared" si="2"/>
        <v>-8.6432810802290844E-2</v>
      </c>
      <c r="I85" s="239">
        <f t="shared" si="2"/>
        <v>-0.2655852485353955</v>
      </c>
      <c r="J85" s="239">
        <f t="shared" si="2"/>
        <v>3.5794127952738036E-2</v>
      </c>
      <c r="K85" s="240">
        <f t="shared" si="2"/>
        <v>0.25279791847964578</v>
      </c>
    </row>
    <row r="86" spans="3:11" ht="15.75" thickBot="1" x14ac:dyDescent="0.3">
      <c r="F86" s="167"/>
      <c r="G86" s="114"/>
      <c r="H86" s="114"/>
      <c r="I86" s="114"/>
      <c r="J86" s="114"/>
      <c r="K86" s="117"/>
    </row>
    <row r="87" spans="3:11" ht="15.75" thickBot="1" x14ac:dyDescent="0.3">
      <c r="F87" s="331" t="s">
        <v>445</v>
      </c>
      <c r="G87" s="332"/>
      <c r="H87" s="243">
        <f>AVERAGE(F85:K85)</f>
        <v>2.3509647198914279E-2</v>
      </c>
      <c r="I87" s="163"/>
      <c r="J87" s="163"/>
      <c r="K87" s="164"/>
    </row>
    <row r="90" spans="3:11" ht="15.75" thickBot="1" x14ac:dyDescent="0.3"/>
    <row r="91" spans="3:11" x14ac:dyDescent="0.25">
      <c r="C91" s="26" t="s">
        <v>468</v>
      </c>
      <c r="F91" s="238">
        <f t="shared" ref="F91:K91" si="3">(F74-E74)/E74</f>
        <v>0.63687675146760525</v>
      </c>
      <c r="G91" s="239">
        <f t="shared" si="3"/>
        <v>0.46127685941338786</v>
      </c>
      <c r="H91" s="239">
        <f t="shared" si="3"/>
        <v>0.1492030957215511</v>
      </c>
      <c r="I91" s="239">
        <f t="shared" si="3"/>
        <v>-0.16100465005006856</v>
      </c>
      <c r="J91" s="239">
        <f t="shared" si="3"/>
        <v>0.10746445547037087</v>
      </c>
      <c r="K91" s="240">
        <f t="shared" si="3"/>
        <v>0.19419475295102298</v>
      </c>
    </row>
    <row r="92" spans="3:11" ht="15.75" thickBot="1" x14ac:dyDescent="0.3">
      <c r="F92" s="167"/>
      <c r="G92" s="114"/>
      <c r="H92" s="114"/>
      <c r="I92" s="114"/>
      <c r="J92" s="114"/>
      <c r="K92" s="117"/>
    </row>
    <row r="93" spans="3:11" ht="15.75" thickBot="1" x14ac:dyDescent="0.3">
      <c r="F93" s="331" t="s">
        <v>445</v>
      </c>
      <c r="G93" s="332"/>
      <c r="H93" s="243">
        <f>AVERAGE(F91:K91)</f>
        <v>0.23133521082897823</v>
      </c>
      <c r="I93" s="114"/>
      <c r="J93" s="114"/>
      <c r="K93" s="117"/>
    </row>
    <row r="94" spans="3:11" x14ac:dyDescent="0.25">
      <c r="F94" s="167"/>
      <c r="G94" s="114"/>
      <c r="H94" s="114"/>
      <c r="I94" s="114"/>
      <c r="J94" s="114"/>
      <c r="K94" s="117"/>
    </row>
    <row r="95" spans="3:11" ht="15.75" thickBot="1" x14ac:dyDescent="0.3">
      <c r="F95" s="168"/>
      <c r="G95" s="163"/>
      <c r="H95" s="163"/>
      <c r="I95" s="163"/>
      <c r="J95" s="163"/>
      <c r="K95" s="164"/>
    </row>
  </sheetData>
  <mergeCells count="6">
    <mergeCell ref="F93:G93"/>
    <mergeCell ref="B2:B3"/>
    <mergeCell ref="C2:C3"/>
    <mergeCell ref="D2:D3"/>
    <mergeCell ref="F82:G82"/>
    <mergeCell ref="F87:G8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Informácie o účtovnej závierke</vt:lpstr>
      <vt:lpstr>SUMAR</vt:lpstr>
      <vt:lpstr>Hlavná činnosť_Náklady</vt:lpstr>
      <vt:lpstr>Hlavná činnosť_Výnosy</vt:lpstr>
      <vt:lpstr>Podnikateľská činnosť_Náklady</vt:lpstr>
      <vt:lpstr>Podnikateľská činnosť_Výnosy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2023-05-11T08:18:22Z</dcterms:created>
  <dcterms:modified xsi:type="dcterms:W3CDTF">2023-09-02T13:04:01Z</dcterms:modified>
</cp:coreProperties>
</file>